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pivotTables/pivotTable1.xml" ContentType="application/vnd.openxmlformats-officedocument.spreadsheetml.pivotTable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95" windowHeight="8415" tabRatio="952" firstSheet="2" activeTab="8"/>
  </bookViews>
  <sheets>
    <sheet name="delete rows" sheetId="24" r:id="rId1"/>
    <sheet name="conditional formatting" sheetId="33" r:id="rId2"/>
    <sheet name="vlookup" sheetId="19" r:id="rId3"/>
    <sheet name="vlookup2" sheetId="26" r:id="rId4"/>
    <sheet name="vlookup3" sheetId="27" r:id="rId5"/>
    <sheet name="vlookup4" sheetId="29" r:id="rId6"/>
    <sheet name="vlookup5" sheetId="30" r:id="rId7"/>
    <sheet name="vlookup-trim" sheetId="43" r:id="rId8"/>
    <sheet name="vlookup-3 tables" sheetId="44" r:id="rId9"/>
    <sheet name="match-index" sheetId="31" r:id="rId10"/>
    <sheet name="dmax" sheetId="4" r:id="rId11"/>
    <sheet name="count like" sheetId="17" r:id="rId12"/>
    <sheet name="counta" sheetId="7" r:id="rId13"/>
    <sheet name="if" sheetId="3" r:id="rId14"/>
    <sheet name="if-and" sheetId="11" r:id="rId15"/>
    <sheet name="if if" sheetId="47" r:id="rId16"/>
    <sheet name="sumif" sheetId="48" r:id="rId17"/>
    <sheet name="rank" sheetId="2" r:id="rId18"/>
    <sheet name="round" sheetId="1" r:id="rId19"/>
    <sheet name="today" sheetId="15" r:id="rId20"/>
    <sheet name="networkdays" sheetId="16" r:id="rId21"/>
    <sheet name="upper lower" sheetId="18" r:id="rId22"/>
    <sheet name="concatenate" sheetId="46" r:id="rId23"/>
    <sheet name="left mid right" sheetId="14" r:id="rId24"/>
    <sheet name="iferror" sheetId="23" r:id="rId25"/>
    <sheet name="iferror-average" sheetId="42" r:id="rId26"/>
    <sheet name="data table" sheetId="12" r:id="rId27"/>
    <sheet name="advanced filter" sheetId="39" r:id="rId28"/>
    <sheet name="subtotals" sheetId="35" r:id="rId29"/>
    <sheet name="pivot" sheetId="22" r:id="rId30"/>
    <sheet name="charting" sheetId="37" r:id="rId31"/>
    <sheet name="vlooup-text" sheetId="45" r:id="rId32"/>
  </sheets>
  <externalReferences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xlnm._FilterDatabase" localSheetId="27" hidden="1">'advanced filter'!$A$5:$D$85</definedName>
    <definedName name="_xlnm._FilterDatabase" localSheetId="16" hidden="1">sumif!$A$4:$C$21</definedName>
    <definedName name="_Regression_Int" localSheetId="29" hidden="1">1</definedName>
    <definedName name="_Regression_Int" localSheetId="2" hidden="1">1</definedName>
    <definedName name="amount" localSheetId="27">#REF!</definedName>
    <definedName name="amount" localSheetId="1">#REF!</definedName>
    <definedName name="amount" localSheetId="29">#REF!</definedName>
    <definedName name="amount" localSheetId="28">#REF!</definedName>
    <definedName name="amount">#REF!</definedName>
    <definedName name="AnswerProductTable">'[5]V Exact (an)'!$A$12:$D$19</definedName>
    <definedName name="COGS_Total">'[1]Cash Budget'!$D$29:$P$29</definedName>
    <definedName name="Costs" localSheetId="27">#REF!</definedName>
    <definedName name="Costs" localSheetId="1">#REF!</definedName>
    <definedName name="Costs" localSheetId="29">#REF!</definedName>
    <definedName name="Costs" localSheetId="28">#REF!</definedName>
    <definedName name="Costs">#REF!</definedName>
    <definedName name="_xlnm.Criteria" localSheetId="27">'advanced filter'!$A$1:$D$2</definedName>
    <definedName name="DBASE" localSheetId="27">#REF!</definedName>
    <definedName name="DBASE" localSheetId="1">#REF!</definedName>
    <definedName name="DBASE" localSheetId="29">'[2]Music 2'!$A$4:$F$41</definedName>
    <definedName name="DBASE" localSheetId="28">#REF!</definedName>
    <definedName name="DBASE" localSheetId="2">'[2]Music 2'!$A$4:$F$41</definedName>
    <definedName name="DBASE">#REF!</definedName>
    <definedName name="DLBoomerangs">#REF!</definedName>
    <definedName name="EXP_Total">'[1]Cash Budget'!$D$43:$P$43</definedName>
    <definedName name="g" localSheetId="27">#REF!</definedName>
    <definedName name="g">#REF!</definedName>
    <definedName name="GR_Total">'[1]Cash Budget'!$D$23:$P$23</definedName>
    <definedName name="Gross_Profit">'[1]Cash Budget'!$D$30:$P$30</definedName>
    <definedName name="Growth" localSheetId="27">'[3]3-D Chart1'!#REF!</definedName>
    <definedName name="Growth" localSheetId="1">'[3]3-D Chart1'!#REF!</definedName>
    <definedName name="Growth" localSheetId="29">'[3]3-D Chart1'!#REF!</definedName>
    <definedName name="Growth" localSheetId="28">'[3]3-D Chart1'!#REF!</definedName>
    <definedName name="Growth">'[3]3-D Chart1'!#REF!</definedName>
    <definedName name="hhhhhhhhhhhhhh" localSheetId="27">#REF!</definedName>
    <definedName name="hhhhhhhhhhhhhh">#REF!</definedName>
    <definedName name="id">vlookup3!$A$2:$A$8</definedName>
    <definedName name="interest" localSheetId="27">#REF!</definedName>
    <definedName name="interest" localSheetId="1">#REF!</definedName>
    <definedName name="interest" localSheetId="29">#REF!</definedName>
    <definedName name="interest" localSheetId="28">#REF!</definedName>
    <definedName name="interest">#REF!</definedName>
    <definedName name="jjj" localSheetId="27">#REF!</definedName>
    <definedName name="jjj">#REF!</definedName>
    <definedName name="Operating_Income">'[1]Cash Budget'!$D$44:$P$44</definedName>
    <definedName name="Orders" localSheetId="27">#REF!</definedName>
    <definedName name="Orders" localSheetId="1">#REF!</definedName>
    <definedName name="Orders" localSheetId="29">#REF!</definedName>
    <definedName name="Orders" localSheetId="28">#REF!</definedName>
    <definedName name="Orders">#REF!</definedName>
    <definedName name="Profit" localSheetId="27">#REF!</definedName>
    <definedName name="Profit" localSheetId="1">#REF!</definedName>
    <definedName name="Profit" localSheetId="29">#REF!</definedName>
    <definedName name="Profit" localSheetId="28">#REF!</definedName>
    <definedName name="Profit">#REF!</definedName>
    <definedName name="saf" localSheetId="27">#REF!</definedName>
    <definedName name="saf">#REF!</definedName>
    <definedName name="Sales" localSheetId="27">#REF!</definedName>
    <definedName name="Sales" localSheetId="1">#REF!</definedName>
    <definedName name="Sales" localSheetId="29">#REF!</definedName>
    <definedName name="Sales" localSheetId="28">#REF!</definedName>
    <definedName name="Sales">#REF!</definedName>
    <definedName name="Salesperson" localSheetId="29">pivot!#REF!</definedName>
    <definedName name="Salesperson">vlookup!$F$1:$G$5</definedName>
    <definedName name="term" localSheetId="27">#REF!</definedName>
    <definedName name="term" localSheetId="1">#REF!</definedName>
    <definedName name="term" localSheetId="29">#REF!</definedName>
    <definedName name="term" localSheetId="28">#REF!</definedName>
    <definedName name="term">#REF!</definedName>
    <definedName name="Total2001">[4]scenario!$B$10</definedName>
    <definedName name="TOTALS" localSheetId="27">#REF!</definedName>
    <definedName name="TOTALS" localSheetId="1">#REF!</definedName>
    <definedName name="TOTALS" localSheetId="29">#REF!</definedName>
    <definedName name="TOTALS" localSheetId="28">#REF!</definedName>
    <definedName name="TOTALS">#REF!</definedName>
    <definedName name="VTable" localSheetId="8">[7]Exact!$A$5:$D$12</definedName>
    <definedName name="vtable">vlookup3!$A$1:$E$8</definedName>
  </definedNames>
  <calcPr calcId="125725"/>
  <pivotCaches>
    <pivotCache cacheId="0" r:id="rId40"/>
  </pivotCaches>
</workbook>
</file>

<file path=xl/calcChain.xml><?xml version="1.0" encoding="utf-8"?>
<calcChain xmlns="http://schemas.openxmlformats.org/spreadsheetml/2006/main">
  <c r="C27" i="48"/>
  <c r="C25"/>
  <c r="C23"/>
  <c r="B5" i="47"/>
  <c r="B4"/>
  <c r="B3"/>
  <c r="B2"/>
  <c r="B1"/>
  <c r="B18" i="46"/>
  <c r="B17"/>
  <c r="B16"/>
  <c r="B15"/>
  <c r="B14"/>
  <c r="B13"/>
  <c r="B12"/>
  <c r="B11"/>
  <c r="B10"/>
  <c r="B9"/>
  <c r="B8"/>
  <c r="B7"/>
  <c r="B6"/>
  <c r="B5"/>
  <c r="B4"/>
  <c r="B3"/>
  <c r="B2"/>
  <c r="C18" i="45"/>
  <c r="B18"/>
  <c r="C17"/>
  <c r="B17"/>
  <c r="C16"/>
  <c r="B16"/>
  <c r="B11"/>
  <c r="B10"/>
  <c r="B9"/>
  <c r="B5"/>
  <c r="B4"/>
  <c r="B3"/>
  <c r="C7" i="44"/>
  <c r="C6"/>
  <c r="C5"/>
  <c r="C4"/>
  <c r="C3"/>
  <c r="B17" i="43"/>
  <c r="B16"/>
  <c r="B15"/>
  <c r="F14"/>
  <c r="B14"/>
  <c r="B13"/>
  <c r="F13" i="42"/>
  <c r="E13"/>
  <c r="F12"/>
  <c r="E12"/>
  <c r="F11"/>
  <c r="E11"/>
  <c r="F10"/>
  <c r="E10"/>
  <c r="F9"/>
  <c r="E9"/>
  <c r="F8"/>
  <c r="E8"/>
  <c r="F7"/>
  <c r="E7"/>
  <c r="F6"/>
  <c r="E6"/>
  <c r="F5"/>
  <c r="E5"/>
  <c r="F4"/>
  <c r="E4"/>
  <c r="F3"/>
  <c r="E3"/>
  <c r="F2"/>
  <c r="F15" s="1"/>
  <c r="E2"/>
  <c r="E15" s="1"/>
  <c r="D85" i="35"/>
  <c r="D56"/>
  <c r="D35"/>
  <c r="D18"/>
  <c r="D86" s="1"/>
  <c r="L18" i="33"/>
  <c r="L17"/>
  <c r="L16"/>
  <c r="L15"/>
  <c r="L14"/>
  <c r="L13"/>
  <c r="L12"/>
  <c r="L11"/>
  <c r="L10"/>
  <c r="L9"/>
  <c r="L8"/>
  <c r="L7"/>
  <c r="L6"/>
  <c r="L5"/>
  <c r="L4"/>
  <c r="L3"/>
  <c r="L2"/>
  <c r="D18"/>
  <c r="D17"/>
  <c r="D16"/>
  <c r="D15"/>
  <c r="D14"/>
  <c r="D13"/>
  <c r="D12"/>
  <c r="D11"/>
  <c r="D10"/>
  <c r="D9"/>
  <c r="D8"/>
  <c r="D7"/>
  <c r="D6"/>
  <c r="D5"/>
  <c r="D4"/>
  <c r="D3"/>
  <c r="D2"/>
  <c r="J19" i="31"/>
  <c r="J20"/>
  <c r="J21"/>
  <c r="J22"/>
  <c r="J23"/>
  <c r="J24"/>
  <c r="J25"/>
  <c r="J18"/>
  <c r="I19"/>
  <c r="I20"/>
  <c r="I21"/>
  <c r="I22"/>
  <c r="I23"/>
  <c r="I24"/>
  <c r="I25"/>
  <c r="K19"/>
  <c r="K20"/>
  <c r="K21"/>
  <c r="K22"/>
  <c r="K23"/>
  <c r="K24"/>
  <c r="K25"/>
  <c r="K18"/>
  <c r="I18"/>
  <c r="B4"/>
  <c r="B5"/>
  <c r="A6"/>
  <c r="A5" i="30"/>
  <c r="C2" s="1"/>
  <c r="A6"/>
  <c r="A7"/>
  <c r="A8"/>
  <c r="A9"/>
  <c r="A10"/>
  <c r="A11"/>
  <c r="A12"/>
  <c r="C28" i="29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B13" i="26"/>
  <c r="C12" i="27"/>
  <c r="D12"/>
  <c r="E12"/>
  <c r="B12"/>
  <c r="A6" i="26"/>
  <c r="A5"/>
  <c r="A4"/>
  <c r="A3"/>
  <c r="A2"/>
  <c r="C3" i="2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"/>
  <c r="A3" i="15" l="1"/>
  <c r="A10" i="17"/>
  <c r="G5" i="14"/>
  <c r="G6"/>
  <c r="G7"/>
  <c r="G8"/>
  <c r="G9"/>
  <c r="G10"/>
  <c r="G11"/>
  <c r="G12"/>
  <c r="G13"/>
  <c r="G14"/>
  <c r="G15"/>
  <c r="G16"/>
  <c r="G17"/>
  <c r="G18"/>
  <c r="G19"/>
  <c r="B5"/>
  <c r="D5"/>
  <c r="C5" s="1"/>
  <c r="B6"/>
  <c r="D6"/>
  <c r="C6" s="1"/>
  <c r="B7"/>
  <c r="D7"/>
  <c r="C7" s="1"/>
  <c r="B8"/>
  <c r="D8"/>
  <c r="C8" s="1"/>
  <c r="B9"/>
  <c r="D9"/>
  <c r="C9" s="1"/>
  <c r="B10"/>
  <c r="D10"/>
  <c r="C10" s="1"/>
  <c r="B11"/>
  <c r="D11"/>
  <c r="C11" s="1"/>
  <c r="B12"/>
  <c r="D12"/>
  <c r="C12" s="1"/>
  <c r="B13"/>
  <c r="D13"/>
  <c r="C13" s="1"/>
  <c r="B14"/>
  <c r="D14"/>
  <c r="C14" s="1"/>
  <c r="B15"/>
  <c r="D15"/>
  <c r="C15" s="1"/>
  <c r="B16"/>
  <c r="D16"/>
  <c r="C16" s="1"/>
  <c r="B17"/>
  <c r="D17"/>
  <c r="C17" s="1"/>
  <c r="B18"/>
  <c r="D18"/>
  <c r="C18" s="1"/>
  <c r="B19"/>
  <c r="D19"/>
  <c r="C19" s="1"/>
  <c r="B20"/>
  <c r="D20"/>
  <c r="C20" s="1"/>
  <c r="B21"/>
  <c r="D21"/>
  <c r="C21" s="1"/>
  <c r="B22"/>
  <c r="D22"/>
  <c r="C22" s="1"/>
  <c r="B23"/>
  <c r="D23"/>
  <c r="C23" s="1"/>
  <c r="B24"/>
  <c r="D24"/>
  <c r="C24" s="1"/>
  <c r="B25"/>
  <c r="D25"/>
  <c r="C25" s="1"/>
  <c r="B26"/>
  <c r="D26"/>
  <c r="C26" s="1"/>
  <c r="B27"/>
  <c r="D27"/>
  <c r="C27" s="1"/>
  <c r="E2"/>
  <c r="D2"/>
  <c r="C2"/>
  <c r="C23" i="4"/>
  <c r="E3" i="11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2"/>
  <c r="C3" i="3"/>
  <c r="C4"/>
  <c r="C5"/>
  <c r="C6"/>
  <c r="C7"/>
  <c r="C8"/>
  <c r="C9"/>
  <c r="C10"/>
  <c r="C11"/>
  <c r="C12"/>
  <c r="C13"/>
  <c r="C14"/>
  <c r="C15"/>
  <c r="C16"/>
  <c r="C17"/>
  <c r="C18"/>
  <c r="C2"/>
  <c r="A13" i="7"/>
  <c r="C1" i="14"/>
  <c r="B3" i="18"/>
  <c r="B1"/>
  <c r="E4" i="16"/>
  <c r="C28" i="19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C3"/>
  <c r="C2"/>
  <c r="D3" i="2"/>
  <c r="D4"/>
  <c r="D5"/>
  <c r="D6"/>
  <c r="D7"/>
  <c r="D8"/>
  <c r="D9"/>
  <c r="D10"/>
  <c r="D11"/>
  <c r="D12"/>
  <c r="D13"/>
  <c r="D14"/>
  <c r="D15"/>
  <c r="D16"/>
  <c r="D17"/>
  <c r="D18"/>
  <c r="D2"/>
  <c r="D3" i="1"/>
  <c r="D4"/>
  <c r="D5"/>
  <c r="D6"/>
  <c r="D7"/>
  <c r="D8"/>
  <c r="D9"/>
  <c r="D10"/>
  <c r="D11"/>
  <c r="D12"/>
  <c r="D13"/>
  <c r="D14"/>
  <c r="D15"/>
  <c r="D16"/>
  <c r="D17"/>
  <c r="D18"/>
  <c r="D2"/>
  <c r="A1" i="15"/>
  <c r="D19" i="1"/>
  <c r="C19"/>
  <c r="B5" i="12"/>
  <c r="B3"/>
</calcChain>
</file>

<file path=xl/sharedStrings.xml><?xml version="1.0" encoding="utf-8"?>
<sst xmlns="http://schemas.openxmlformats.org/spreadsheetml/2006/main" count="1488" uniqueCount="361">
  <si>
    <t>Rate</t>
  </si>
  <si>
    <t>Investment</t>
  </si>
  <si>
    <t>Interest</t>
  </si>
  <si>
    <t xml:space="preserve">Qtr Yr 2003 </t>
  </si>
  <si>
    <t>City</t>
  </si>
  <si>
    <t>Region of Europe</t>
  </si>
  <si>
    <t>Revenue (€000)</t>
  </si>
  <si>
    <t>Projected Revenue 2004 (€000)</t>
  </si>
  <si>
    <t>Qtr 1</t>
  </si>
  <si>
    <t>Alicante</t>
  </si>
  <si>
    <t>South</t>
  </si>
  <si>
    <t>Region of Europe =</t>
  </si>
  <si>
    <t>and</t>
  </si>
  <si>
    <t>Projected Increase (€000) 2004</t>
  </si>
  <si>
    <t>%</t>
  </si>
  <si>
    <t>Qtr 2</t>
  </si>
  <si>
    <t>East</t>
  </si>
  <si>
    <t>&lt;</t>
  </si>
  <si>
    <t xml:space="preserve">Increase by </t>
  </si>
  <si>
    <t>Qtr 3</t>
  </si>
  <si>
    <t>otherwise</t>
  </si>
  <si>
    <t>No change</t>
  </si>
  <si>
    <t>Qtr 4</t>
  </si>
  <si>
    <t>Amsterdam</t>
  </si>
  <si>
    <t>West</t>
  </si>
  <si>
    <t>Athens</t>
  </si>
  <si>
    <t>Belfast</t>
  </si>
  <si>
    <t>Bratislava</t>
  </si>
  <si>
    <t>Brussels</t>
  </si>
  <si>
    <t>Budapest</t>
  </si>
  <si>
    <t>Dublin</t>
  </si>
  <si>
    <t>Faro</t>
  </si>
  <si>
    <t>Gdansk</t>
  </si>
  <si>
    <t>Gothenberg</t>
  </si>
  <si>
    <t>North</t>
  </si>
  <si>
    <t>London</t>
  </si>
  <si>
    <t>Manchester</t>
  </si>
  <si>
    <t>Naples</t>
  </si>
  <si>
    <t>Oslo</t>
  </si>
  <si>
    <t>Palermo</t>
  </si>
  <si>
    <t>Paris</t>
  </si>
  <si>
    <t>Prague</t>
  </si>
  <si>
    <t>Reykjavik</t>
  </si>
  <si>
    <t>Trondheim</t>
  </si>
  <si>
    <t>Date</t>
  </si>
  <si>
    <t>Country</t>
  </si>
  <si>
    <t>Revenue, Rounded to 0 decimal places (€000)</t>
  </si>
  <si>
    <t>Belgium</t>
  </si>
  <si>
    <t>Denmark</t>
  </si>
  <si>
    <t>England</t>
  </si>
  <si>
    <t>France</t>
  </si>
  <si>
    <t>Austria</t>
  </si>
  <si>
    <t>Germany</t>
  </si>
  <si>
    <t>Spain</t>
  </si>
  <si>
    <t>Greece</t>
  </si>
  <si>
    <t>Hungary</t>
  </si>
  <si>
    <t>Ireland</t>
  </si>
  <si>
    <t>Norway</t>
  </si>
  <si>
    <t>Portugal</t>
  </si>
  <si>
    <t>Sweden</t>
  </si>
  <si>
    <t>Total</t>
  </si>
  <si>
    <t>Chief Salesperson</t>
  </si>
  <si>
    <t>Sales (€000)</t>
  </si>
  <si>
    <t>Marie Jones</t>
  </si>
  <si>
    <t>Bjorn Rasmussen</t>
  </si>
  <si>
    <t>Pablo Garcia</t>
  </si>
  <si>
    <t>James Miller</t>
  </si>
  <si>
    <t>Rank</t>
  </si>
  <si>
    <t>Monday</t>
  </si>
  <si>
    <t>Tuesday</t>
  </si>
  <si>
    <t>Wednesday</t>
  </si>
  <si>
    <t>Thursday</t>
  </si>
  <si>
    <t>Friday</t>
  </si>
  <si>
    <t>Saturday</t>
  </si>
  <si>
    <t>Sunday</t>
  </si>
  <si>
    <t>Day</t>
  </si>
  <si>
    <t>networkdays:</t>
  </si>
  <si>
    <t>excel functions</t>
  </si>
  <si>
    <t>EXCEL FUNCTIONS</t>
  </si>
  <si>
    <t>dmax</t>
  </si>
  <si>
    <t>Jan</t>
  </si>
  <si>
    <t>feb</t>
  </si>
  <si>
    <t>Mar</t>
  </si>
  <si>
    <t>Apr</t>
  </si>
  <si>
    <t>May</t>
  </si>
  <si>
    <t>Aug</t>
  </si>
  <si>
    <t>Sep</t>
  </si>
  <si>
    <t>Oct</t>
  </si>
  <si>
    <t>Nov</t>
  </si>
  <si>
    <t>Dec</t>
  </si>
  <si>
    <t>counta (blanks)</t>
  </si>
  <si>
    <t>student1</t>
  </si>
  <si>
    <t>student2</t>
  </si>
  <si>
    <t>student3</t>
  </si>
  <si>
    <t>student4</t>
  </si>
  <si>
    <t>student5</t>
  </si>
  <si>
    <t>student6</t>
  </si>
  <si>
    <t>student7</t>
  </si>
  <si>
    <t>student8</t>
  </si>
  <si>
    <t>student9</t>
  </si>
  <si>
    <t>student10</t>
  </si>
  <si>
    <t>student11</t>
  </si>
  <si>
    <t>student12</t>
  </si>
  <si>
    <t>student13</t>
  </si>
  <si>
    <t>student14</t>
  </si>
  <si>
    <t>student15</t>
  </si>
  <si>
    <t>student16</t>
  </si>
  <si>
    <t>student17</t>
  </si>
  <si>
    <t>student</t>
  </si>
  <si>
    <t>Grade</t>
  </si>
  <si>
    <t>Result</t>
  </si>
  <si>
    <t>Title</t>
  </si>
  <si>
    <t>The Shawshank Redemption (1994)</t>
  </si>
  <si>
    <t>The Godfather (1972)</t>
  </si>
  <si>
    <t>The Godfather: Part II (1974)</t>
  </si>
  <si>
    <t>Pulp Fiction (1994)</t>
  </si>
  <si>
    <t>The Good, the Bad and the Ugly (1966)</t>
  </si>
  <si>
    <t>12 Angry Men (1957)</t>
  </si>
  <si>
    <t>Schindler's List (1993)</t>
  </si>
  <si>
    <t>The Dark Knight (2008)</t>
  </si>
  <si>
    <t>The Lord of the Rings: The Return of the King(2003)</t>
  </si>
  <si>
    <t>Fight Club (1999)</t>
  </si>
  <si>
    <t>Star Wars: Episode V - The Empire Strikes Back(1980)</t>
  </si>
  <si>
    <t>One Flew Over the Cuckoo's Nest (1975)</t>
  </si>
  <si>
    <t>The Lord of the Rings: The Fellowship of the Ring(2001)</t>
  </si>
  <si>
    <t>Inception (2010)</t>
  </si>
  <si>
    <t>Goodfellas (1990)</t>
  </si>
  <si>
    <t>year only</t>
  </si>
  <si>
    <t>ihatemondays</t>
  </si>
  <si>
    <t>Names</t>
  </si>
  <si>
    <t>First</t>
  </si>
  <si>
    <t>Mid</t>
  </si>
  <si>
    <t>Last</t>
  </si>
  <si>
    <t>Sioux X Radcoolinator</t>
  </si>
  <si>
    <t>Jo Joe Smith</t>
  </si>
  <si>
    <t>Red Chin</t>
  </si>
  <si>
    <t>Red Rad Jones</t>
  </si>
  <si>
    <t>Janella Meckes</t>
  </si>
  <si>
    <t>Son Calvey</t>
  </si>
  <si>
    <t>Brain Riff Tragesser</t>
  </si>
  <si>
    <t>Laveta Chepiga</t>
  </si>
  <si>
    <t>Janella Clas</t>
  </si>
  <si>
    <t>Clemencia Sagen</t>
  </si>
  <si>
    <t>Alvaro Picchi</t>
  </si>
  <si>
    <t>Katelynn F Casano</t>
  </si>
  <si>
    <t>Alvaro Smith</t>
  </si>
  <si>
    <t>Carey K. Barmer</t>
  </si>
  <si>
    <t>Brain B. Blend</t>
  </si>
  <si>
    <t>Beaulah Hegeman</t>
  </si>
  <si>
    <t>Rob Luber</t>
  </si>
  <si>
    <t>Kendrick Lunan</t>
  </si>
  <si>
    <t>Raphael H. Tetu</t>
  </si>
  <si>
    <t>Shakia Checo</t>
  </si>
  <si>
    <t>Deadra Altobelli</t>
  </si>
  <si>
    <t>Ela Ellina Donnally</t>
  </si>
  <si>
    <t>Cardy Philsome</t>
  </si>
  <si>
    <t>Football Teams</t>
  </si>
  <si>
    <t>Manchester City</t>
  </si>
  <si>
    <t>Manchester United</t>
  </si>
  <si>
    <t>Arsenal</t>
  </si>
  <si>
    <t>Coventry City</t>
  </si>
  <si>
    <t>Birmingham City</t>
  </si>
  <si>
    <t>Oxford United</t>
  </si>
  <si>
    <t>FC Manchester</t>
  </si>
  <si>
    <t>Aston Villa</t>
  </si>
  <si>
    <t>"Counts teams with the word "Manchester in them" only</t>
  </si>
  <si>
    <t>Feb</t>
  </si>
  <si>
    <t>Jun</t>
  </si>
  <si>
    <t>Jul</t>
  </si>
  <si>
    <t>Sum of Sales (€000)</t>
  </si>
  <si>
    <t>Row Labels</t>
  </si>
  <si>
    <t>Grand Total</t>
  </si>
  <si>
    <t>Column Labels</t>
  </si>
  <si>
    <t>N-east</t>
  </si>
  <si>
    <t>(1994)</t>
  </si>
  <si>
    <t>(1972)</t>
  </si>
  <si>
    <t>(1974)</t>
  </si>
  <si>
    <t>(1966)</t>
  </si>
  <si>
    <t>(1957)</t>
  </si>
  <si>
    <t>(1993)</t>
  </si>
  <si>
    <t>(2008)</t>
  </si>
  <si>
    <t>(2003)</t>
  </si>
  <si>
    <t>(1999)</t>
  </si>
  <si>
    <t>(1980)</t>
  </si>
  <si>
    <t>(1975)</t>
  </si>
  <si>
    <t>(2001)</t>
  </si>
  <si>
    <t>(2010)</t>
  </si>
  <si>
    <t>(1990)</t>
  </si>
  <si>
    <t>F5,</t>
  </si>
  <si>
    <t>Special,</t>
  </si>
  <si>
    <t>Select Blanks</t>
  </si>
  <si>
    <t>RMC, shift rows up</t>
  </si>
  <si>
    <t>Highlight the range</t>
  </si>
  <si>
    <t>How VLOOKUP "sees" it</t>
  </si>
  <si>
    <t>Sales Amount</t>
  </si>
  <si>
    <t>Category</t>
  </si>
  <si>
    <t>Commission Paid</t>
  </si>
  <si>
    <t>Less than 1st value in table LOOKUP says: #N/A</t>
  </si>
  <si>
    <t>1st column must be sorted biggest to smallest</t>
  </si>
  <si>
    <t>Your Sales</t>
  </si>
  <si>
    <t>Commission</t>
  </si>
  <si>
    <t>poor</t>
  </si>
  <si>
    <t>average</t>
  </si>
  <si>
    <t>above average</t>
  </si>
  <si>
    <t>good</t>
  </si>
  <si>
    <t>excellent</t>
  </si>
  <si>
    <t>leave 4th argument blank (default behavior) []</t>
  </si>
  <si>
    <t>ID</t>
  </si>
  <si>
    <t>E-mail</t>
  </si>
  <si>
    <t>Phone</t>
  </si>
  <si>
    <t>Leff</t>
  </si>
  <si>
    <t>Julianne</t>
  </si>
  <si>
    <t>Piano</t>
  </si>
  <si>
    <t>Milagros</t>
  </si>
  <si>
    <t>Coller</t>
  </si>
  <si>
    <t>Kathrine</t>
  </si>
  <si>
    <t>Stackpole</t>
  </si>
  <si>
    <t>Lonnie</t>
  </si>
  <si>
    <t>Lintz</t>
  </si>
  <si>
    <t>Kurt</t>
  </si>
  <si>
    <t>Dudgeon</t>
  </si>
  <si>
    <t>Penelope</t>
  </si>
  <si>
    <t>Hughs</t>
  </si>
  <si>
    <t>Pearlie</t>
  </si>
  <si>
    <t>880-10055</t>
  </si>
  <si>
    <t>0121-123-45678</t>
  </si>
  <si>
    <t>0121-123-45679</t>
  </si>
  <si>
    <t>0121-123-45680</t>
  </si>
  <si>
    <t>0121-123-45681</t>
  </si>
  <si>
    <t>0121-123-45682</t>
  </si>
  <si>
    <t>0121-123-45683</t>
  </si>
  <si>
    <t>0121-123-45684</t>
  </si>
  <si>
    <t>LeffJ@jamesrandall.com</t>
  </si>
  <si>
    <t>PianoM@jamesrandall.com</t>
  </si>
  <si>
    <t>CollerK@jamesrandall.com</t>
  </si>
  <si>
    <t>StackpoleL@jamesrandall.com</t>
  </si>
  <si>
    <t>LintzK@jamesrandall.com</t>
  </si>
  <si>
    <t>DudgeonP@jamesrandall.com</t>
  </si>
  <si>
    <t>HughsP@jamesrandall.com</t>
  </si>
  <si>
    <t>880-10056</t>
  </si>
  <si>
    <t>880-10054</t>
  </si>
  <si>
    <t>880-10053</t>
  </si>
  <si>
    <t>880-10052</t>
  </si>
  <si>
    <t>880-10051</t>
  </si>
  <si>
    <t>880-10050</t>
  </si>
  <si>
    <t>Numbers above column header, named range, data validation</t>
  </si>
  <si>
    <t>SalesRep</t>
  </si>
  <si>
    <t>State</t>
  </si>
  <si>
    <t>Joe</t>
  </si>
  <si>
    <t>Add join column as first column in table</t>
  </si>
  <si>
    <t>Join</t>
  </si>
  <si>
    <t>JA5239658</t>
  </si>
  <si>
    <t>JR4777905</t>
  </si>
  <si>
    <t>JA5688589</t>
  </si>
  <si>
    <t>SZ9891014</t>
  </si>
  <si>
    <t>SM7283236</t>
  </si>
  <si>
    <t>SX1797048</t>
  </si>
  <si>
    <t>CL3782691</t>
  </si>
  <si>
    <t>CK5456468</t>
  </si>
  <si>
    <t>First Name</t>
  </si>
  <si>
    <t>Last Name</t>
  </si>
  <si>
    <t>Smith</t>
  </si>
  <si>
    <t>Davidson</t>
  </si>
  <si>
    <t>Anderson</t>
  </si>
  <si>
    <t>Phelps</t>
  </si>
  <si>
    <t>Hickins</t>
  </si>
  <si>
    <t>Squires</t>
  </si>
  <si>
    <t>Low</t>
  </si>
  <si>
    <t>Arnold</t>
  </si>
  <si>
    <t>David</t>
  </si>
  <si>
    <t>Richard</t>
  </si>
  <si>
    <t>Matthew</t>
  </si>
  <si>
    <t>Staff ID</t>
  </si>
  <si>
    <t>Q1</t>
  </si>
  <si>
    <t>Q2</t>
  </si>
  <si>
    <t>Q3</t>
  </si>
  <si>
    <t>Q4</t>
  </si>
  <si>
    <t>Joe Davidson</t>
  </si>
  <si>
    <t>Joe Smith</t>
  </si>
  <si>
    <t>Joe Anderson</t>
  </si>
  <si>
    <t>Matthew Phelps</t>
  </si>
  <si>
    <t>Matthew Hickins</t>
  </si>
  <si>
    <t>Richard Squires</t>
  </si>
  <si>
    <t>David Low</t>
  </si>
  <si>
    <t>David Arnold</t>
  </si>
  <si>
    <t>Final</t>
  </si>
  <si>
    <t>Match</t>
  </si>
  <si>
    <t>Index</t>
  </si>
  <si>
    <t>http://www.youtube.com/watch?v=WV2uVTyRgRM</t>
  </si>
  <si>
    <t>&gt;=30</t>
  </si>
  <si>
    <t>Good</t>
  </si>
  <si>
    <t>&gt;=20</t>
  </si>
  <si>
    <t>caution</t>
  </si>
  <si>
    <t>&lt;20</t>
  </si>
  <si>
    <t>fail</t>
  </si>
  <si>
    <t>duplicates</t>
  </si>
  <si>
    <t>Qtr Yr 2008</t>
  </si>
  <si>
    <t>Gothenburg</t>
  </si>
  <si>
    <t>Total Sales (€000)</t>
  </si>
  <si>
    <t>Total Overheads (€000)</t>
  </si>
  <si>
    <t>Budgeted Sales 2009-2013</t>
  </si>
  <si>
    <t>Budgeted Sales (€000)</t>
  </si>
  <si>
    <t>Budgeted Overheads (€000)</t>
  </si>
  <si>
    <t>East Total</t>
  </si>
  <si>
    <t>North Total</t>
  </si>
  <si>
    <t>South Total</t>
  </si>
  <si>
    <t>West Total</t>
  </si>
  <si>
    <t>Average</t>
  </si>
  <si>
    <t>iferror</t>
  </si>
  <si>
    <t>Boomerang</t>
  </si>
  <si>
    <t>Part Number</t>
  </si>
  <si>
    <t>Price</t>
  </si>
  <si>
    <t>Bellen</t>
  </si>
  <si>
    <t>1000-165-B100</t>
  </si>
  <si>
    <t>Carlota</t>
  </si>
  <si>
    <t>1001-540-C101</t>
  </si>
  <si>
    <t>Majestic Beaut</t>
  </si>
  <si>
    <t>1002-394-M102</t>
  </si>
  <si>
    <t>Quad</t>
  </si>
  <si>
    <t>1003-307-Q103</t>
  </si>
  <si>
    <t>Sunshine</t>
  </si>
  <si>
    <t>1004-848-S104</t>
  </si>
  <si>
    <t>Sunset</t>
  </si>
  <si>
    <t>1005-155-S105</t>
  </si>
  <si>
    <t>Tri-Fly</t>
  </si>
  <si>
    <t>1006-552-T106</t>
  </si>
  <si>
    <t>Outdoor Tri-Fly</t>
  </si>
  <si>
    <t>1007-634-O107</t>
  </si>
  <si>
    <t>Space in lookup value</t>
  </si>
  <si>
    <t xml:space="preserve">Majestic Beaut </t>
  </si>
  <si>
    <t xml:space="preserve">Quad                          </t>
  </si>
  <si>
    <t xml:space="preserve">Sunshine </t>
  </si>
  <si>
    <t xml:space="preserve">Sunset </t>
  </si>
  <si>
    <t xml:space="preserve">Tri-Fly                      </t>
  </si>
  <si>
    <t>MoneySuperMarket</t>
  </si>
  <si>
    <t>Company</t>
  </si>
  <si>
    <t>Units Sold</t>
  </si>
  <si>
    <t>Commission Rate</t>
  </si>
  <si>
    <t xml:space="preserve">Uswitch                      </t>
  </si>
  <si>
    <t>Compare the Market</t>
  </si>
  <si>
    <t xml:space="preserve">Compare the Market                          </t>
  </si>
  <si>
    <t>Uswitch</t>
  </si>
  <si>
    <t>Partial Text Lookup: RIGHT</t>
  </si>
  <si>
    <t>Bellen-234-B25R</t>
  </si>
  <si>
    <t>B25R</t>
  </si>
  <si>
    <t>Carlota-345-C20R</t>
  </si>
  <si>
    <t>C20R</t>
  </si>
  <si>
    <t>Quad-765-Q20L</t>
  </si>
  <si>
    <t>Q20L</t>
  </si>
  <si>
    <t>Partial Text Lookup: LEFT and SEARCH</t>
  </si>
  <si>
    <t>Partial Text Lookup: MID</t>
  </si>
  <si>
    <t>Number</t>
  </si>
  <si>
    <t>Telephone No Format</t>
  </si>
  <si>
    <t>Format required</t>
  </si>
  <si>
    <t>(01926 123 1234)</t>
  </si>
  <si>
    <t>&lt;30k</t>
  </si>
  <si>
    <t>bad</t>
  </si>
  <si>
    <t>30-50K</t>
  </si>
  <si>
    <t>50k+</t>
  </si>
  <si>
    <t>Sumif</t>
  </si>
  <si>
    <t>subtotal</t>
  </si>
</sst>
</file>

<file path=xl/styles.xml><?xml version="1.0" encoding="utf-8"?>
<styleSheet xmlns="http://schemas.openxmlformats.org/spreadsheetml/2006/main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164" formatCode="[$€-2]\ #,##0"/>
    <numFmt numFmtId="165" formatCode="[$€-2]\ #,##0;[Red]\-[$€-2]\ #,##0"/>
    <numFmt numFmtId="166" formatCode="&quot;$&quot;#,##0.00_);[Red]\(&quot;$&quot;#,##0.00\)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12"/>
      <name val="Arial"/>
      <family val="2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sz val="14"/>
      <color indexed="9"/>
      <name val="Calibri"/>
      <family val="2"/>
      <scheme val="minor"/>
    </font>
    <font>
      <i/>
      <sz val="14"/>
      <color indexed="9"/>
      <name val="Calibri"/>
      <family val="2"/>
      <scheme val="minor"/>
    </font>
    <font>
      <sz val="14"/>
      <name val="Calibri"/>
      <family val="2"/>
      <scheme val="minor"/>
    </font>
    <font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rgb="FF333333"/>
      <name val="Calibri"/>
      <family val="2"/>
      <scheme val="minor"/>
    </font>
    <font>
      <sz val="14"/>
      <color rgb="FFFFFF00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4"/>
      <color theme="0"/>
      <name val="Calibri"/>
      <family val="2"/>
      <scheme val="minor"/>
    </font>
    <font>
      <sz val="14"/>
      <color rgb="FF002060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b/>
      <sz val="14"/>
      <color theme="0"/>
      <name val="Calibri"/>
      <family val="2"/>
      <scheme val="minor"/>
    </font>
    <font>
      <b/>
      <sz val="14"/>
      <name val="Arial"/>
      <family val="2"/>
    </font>
    <font>
      <b/>
      <sz val="14"/>
      <color indexed="9"/>
      <name val="Calibri"/>
      <family val="2"/>
      <scheme val="minor"/>
    </font>
    <font>
      <b/>
      <sz val="14"/>
      <color indexed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6" fillId="0" borderId="0"/>
    <xf numFmtId="0" fontId="4" fillId="0" borderId="0"/>
    <xf numFmtId="3" fontId="3" fillId="0" borderId="0"/>
    <xf numFmtId="0" fontId="3" fillId="2" borderId="0"/>
    <xf numFmtId="0" fontId="3" fillId="0" borderId="0"/>
  </cellStyleXfs>
  <cellXfs count="106">
    <xf numFmtId="0" fontId="0" fillId="0" borderId="0" xfId="0"/>
    <xf numFmtId="0" fontId="5" fillId="0" borderId="0" xfId="0" applyFont="1"/>
    <xf numFmtId="0" fontId="7" fillId="3" borderId="1" xfId="5" applyFont="1" applyFill="1" applyBorder="1" applyAlignment="1" applyProtection="1">
      <alignment wrapText="1"/>
    </xf>
    <xf numFmtId="0" fontId="8" fillId="3" borderId="1" xfId="4" applyFont="1" applyFill="1" applyBorder="1" applyAlignment="1">
      <alignment horizontal="right" wrapText="1"/>
    </xf>
    <xf numFmtId="0" fontId="9" fillId="0" borderId="0" xfId="5" applyFont="1"/>
    <xf numFmtId="0" fontId="7" fillId="3" borderId="1" xfId="5" applyFont="1" applyFill="1" applyBorder="1"/>
    <xf numFmtId="14" fontId="9" fillId="0" borderId="1" xfId="5" applyNumberFormat="1" applyFont="1" applyBorder="1"/>
    <xf numFmtId="0" fontId="9" fillId="0" borderId="1" xfId="5" applyFont="1" applyBorder="1" applyProtection="1"/>
    <xf numFmtId="0" fontId="9" fillId="0" borderId="1" xfId="5" applyFont="1" applyBorder="1" applyAlignment="1" applyProtection="1">
      <alignment horizontal="left"/>
    </xf>
    <xf numFmtId="0" fontId="9" fillId="0" borderId="0" xfId="6" applyFont="1"/>
    <xf numFmtId="0" fontId="9" fillId="0" borderId="0" xfId="2" applyFont="1"/>
    <xf numFmtId="9" fontId="10" fillId="3" borderId="0" xfId="2" applyNumberFormat="1" applyFont="1" applyFill="1"/>
    <xf numFmtId="0" fontId="9" fillId="0" borderId="0" xfId="3" applyFont="1"/>
    <xf numFmtId="0" fontId="11" fillId="0" borderId="0" xfId="0" applyFont="1"/>
    <xf numFmtId="164" fontId="10" fillId="3" borderId="0" xfId="2" applyNumberFormat="1" applyFont="1" applyFill="1"/>
    <xf numFmtId="164" fontId="9" fillId="0" borderId="0" xfId="2" applyNumberFormat="1" applyFont="1"/>
    <xf numFmtId="0" fontId="9" fillId="0" borderId="1" xfId="3" applyFont="1" applyBorder="1"/>
    <xf numFmtId="164" fontId="10" fillId="3" borderId="1" xfId="2" quotePrefix="1" applyNumberFormat="1" applyFont="1" applyFill="1" applyBorder="1"/>
    <xf numFmtId="10" fontId="9" fillId="0" borderId="1" xfId="2" applyNumberFormat="1" applyFont="1" applyBorder="1"/>
    <xf numFmtId="164" fontId="11" fillId="0" borderId="1" xfId="0" applyNumberFormat="1" applyFont="1" applyBorder="1"/>
    <xf numFmtId="1" fontId="9" fillId="0" borderId="1" xfId="4" applyNumberFormat="1" applyFont="1" applyBorder="1"/>
    <xf numFmtId="0" fontId="10" fillId="3" borderId="1" xfId="0" applyFont="1" applyFill="1" applyBorder="1"/>
    <xf numFmtId="0" fontId="10" fillId="3" borderId="1" xfId="4" applyFont="1" applyFill="1" applyBorder="1"/>
    <xf numFmtId="0" fontId="10" fillId="3" borderId="1" xfId="4" applyFont="1" applyFill="1" applyBorder="1" applyAlignment="1">
      <alignment horizontal="right"/>
    </xf>
    <xf numFmtId="14" fontId="9" fillId="0" borderId="1" xfId="4" applyNumberFormat="1" applyFont="1" applyBorder="1"/>
    <xf numFmtId="0" fontId="9" fillId="0" borderId="1" xfId="4" applyFont="1" applyFill="1" applyBorder="1"/>
    <xf numFmtId="0" fontId="9" fillId="0" borderId="1" xfId="4" applyFont="1" applyBorder="1"/>
    <xf numFmtId="0" fontId="11" fillId="0" borderId="1" xfId="0" applyFont="1" applyBorder="1"/>
    <xf numFmtId="0" fontId="10" fillId="3" borderId="1" xfId="4" quotePrefix="1" applyFont="1" applyFill="1" applyBorder="1"/>
    <xf numFmtId="14" fontId="11" fillId="0" borderId="0" xfId="0" applyNumberFormat="1" applyFont="1"/>
    <xf numFmtId="0" fontId="10" fillId="3" borderId="0" xfId="0" applyFont="1" applyFill="1"/>
    <xf numFmtId="14" fontId="11" fillId="0" borderId="1" xfId="0" applyNumberFormat="1" applyFont="1" applyBorder="1"/>
    <xf numFmtId="0" fontId="12" fillId="0" borderId="0" xfId="0" applyFont="1" applyFill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9" fontId="9" fillId="0" borderId="1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right"/>
    </xf>
    <xf numFmtId="9" fontId="9" fillId="0" borderId="1" xfId="1" applyFont="1" applyBorder="1" applyAlignment="1">
      <alignment horizontal="right"/>
    </xf>
    <xf numFmtId="9" fontId="9" fillId="0" borderId="1" xfId="0" applyNumberFormat="1" applyFont="1" applyBorder="1"/>
    <xf numFmtId="0" fontId="10" fillId="3" borderId="1" xfId="0" applyFont="1" applyFill="1" applyBorder="1" applyAlignment="1">
      <alignment wrapText="1"/>
    </xf>
    <xf numFmtId="0" fontId="10" fillId="3" borderId="1" xfId="0" applyFont="1" applyFill="1" applyBorder="1" applyAlignment="1">
      <alignment horizontal="center" wrapText="1"/>
    </xf>
    <xf numFmtId="0" fontId="10" fillId="0" borderId="0" xfId="0" applyFont="1" applyFill="1"/>
    <xf numFmtId="0" fontId="10" fillId="5" borderId="1" xfId="0" applyFont="1" applyFill="1" applyBorder="1" applyAlignment="1">
      <alignment wrapText="1"/>
    </xf>
    <xf numFmtId="0" fontId="10" fillId="5" borderId="1" xfId="0" applyFont="1" applyFill="1" applyBorder="1"/>
    <xf numFmtId="165" fontId="10" fillId="5" borderId="1" xfId="0" applyNumberFormat="1" applyFont="1" applyFill="1" applyBorder="1"/>
    <xf numFmtId="0" fontId="10" fillId="5" borderId="1" xfId="0" applyFont="1" applyFill="1" applyBorder="1" applyAlignment="1">
      <alignment horizontal="center"/>
    </xf>
    <xf numFmtId="0" fontId="13" fillId="0" borderId="1" xfId="0" applyFont="1" applyFill="1" applyBorder="1" applyAlignment="1">
      <alignment horizontal="left" vertical="center"/>
    </xf>
    <xf numFmtId="0" fontId="11" fillId="0" borderId="1" xfId="0" applyFont="1" applyFill="1" applyBorder="1"/>
    <xf numFmtId="0" fontId="14" fillId="3" borderId="1" xfId="0" applyFont="1" applyFill="1" applyBorder="1"/>
    <xf numFmtId="0" fontId="14" fillId="3" borderId="0" xfId="0" applyFont="1" applyFill="1"/>
    <xf numFmtId="0" fontId="15" fillId="4" borderId="2" xfId="0" applyFont="1" applyFill="1" applyBorder="1" applyAlignment="1" applyProtection="1">
      <alignment horizontal="center"/>
    </xf>
    <xf numFmtId="0" fontId="11" fillId="0" borderId="1" xfId="0" applyFont="1" applyFill="1" applyBorder="1" applyProtection="1">
      <protection locked="0"/>
    </xf>
    <xf numFmtId="2" fontId="16" fillId="0" borderId="1" xfId="0" applyNumberFormat="1" applyFont="1" applyFill="1" applyBorder="1" applyProtection="1"/>
    <xf numFmtId="2" fontId="17" fillId="3" borderId="1" xfId="0" applyNumberFormat="1" applyFont="1" applyFill="1" applyBorder="1" applyProtection="1"/>
    <xf numFmtId="22" fontId="11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44" fontId="0" fillId="0" borderId="0" xfId="0" applyNumberFormat="1"/>
    <xf numFmtId="0" fontId="11" fillId="6" borderId="1" xfId="0" applyFont="1" applyFill="1" applyBorder="1"/>
    <xf numFmtId="44" fontId="11" fillId="0" borderId="1" xfId="0" applyNumberFormat="1" applyFont="1" applyBorder="1"/>
    <xf numFmtId="0" fontId="16" fillId="0" borderId="0" xfId="0" applyFont="1"/>
    <xf numFmtId="0" fontId="18" fillId="0" borderId="0" xfId="0" applyFont="1"/>
    <xf numFmtId="0" fontId="10" fillId="3" borderId="1" xfId="0" applyFont="1" applyFill="1" applyBorder="1" applyAlignment="1">
      <alignment horizontal="center"/>
    </xf>
    <xf numFmtId="44" fontId="11" fillId="7" borderId="1" xfId="0" applyNumberFormat="1" applyFont="1" applyFill="1" applyBorder="1"/>
    <xf numFmtId="0" fontId="11" fillId="0" borderId="0" xfId="0" applyFont="1" applyFill="1" applyBorder="1"/>
    <xf numFmtId="0" fontId="10" fillId="0" borderId="0" xfId="0" applyFont="1" applyFill="1" applyBorder="1"/>
    <xf numFmtId="0" fontId="11" fillId="0" borderId="0" xfId="0" applyFont="1" applyAlignment="1">
      <alignment horizontal="center"/>
    </xf>
    <xf numFmtId="0" fontId="10" fillId="0" borderId="0" xfId="0" applyFont="1"/>
    <xf numFmtId="0" fontId="11" fillId="0" borderId="3" xfId="0" applyFont="1" applyBorder="1"/>
    <xf numFmtId="0" fontId="19" fillId="3" borderId="0" xfId="0" applyFont="1" applyFill="1" applyAlignment="1">
      <alignment wrapText="1"/>
    </xf>
    <xf numFmtId="0" fontId="19" fillId="3" borderId="0" xfId="0" applyFont="1" applyFill="1"/>
    <xf numFmtId="0" fontId="20" fillId="0" borderId="0" xfId="0" applyFont="1"/>
    <xf numFmtId="0" fontId="21" fillId="3" borderId="0" xfId="0" applyFont="1" applyFill="1" applyAlignment="1">
      <alignment wrapText="1"/>
    </xf>
    <xf numFmtId="0" fontId="21" fillId="3" borderId="0" xfId="0" applyFont="1" applyFill="1"/>
    <xf numFmtId="0" fontId="9" fillId="0" borderId="0" xfId="0" applyFont="1"/>
    <xf numFmtId="0" fontId="22" fillId="0" borderId="0" xfId="0" applyNumberFormat="1" applyFont="1"/>
    <xf numFmtId="0" fontId="22" fillId="0" borderId="0" xfId="0" applyFont="1"/>
    <xf numFmtId="0" fontId="12" fillId="0" borderId="0" xfId="6" applyFont="1"/>
    <xf numFmtId="0" fontId="23" fillId="8" borderId="0" xfId="9" applyFont="1" applyFill="1"/>
    <xf numFmtId="0" fontId="9" fillId="0" borderId="0" xfId="9" applyFont="1"/>
    <xf numFmtId="0" fontId="9" fillId="0" borderId="1" xfId="9" applyFont="1" applyFill="1" applyBorder="1"/>
    <xf numFmtId="0" fontId="24" fillId="0" borderId="1" xfId="9" applyNumberFormat="1" applyFont="1" applyFill="1" applyBorder="1"/>
    <xf numFmtId="0" fontId="12" fillId="0" borderId="1" xfId="9" applyFont="1" applyFill="1" applyBorder="1"/>
    <xf numFmtId="3" fontId="9" fillId="0" borderId="1" xfId="9" applyNumberFormat="1" applyFont="1" applyFill="1" applyBorder="1"/>
    <xf numFmtId="0" fontId="24" fillId="0" borderId="0" xfId="9" applyNumberFormat="1" applyFont="1" applyFill="1"/>
    <xf numFmtId="3" fontId="9" fillId="0" borderId="0" xfId="9" applyNumberFormat="1" applyFont="1" applyFill="1"/>
    <xf numFmtId="0" fontId="12" fillId="0" borderId="1" xfId="9" applyFont="1" applyFill="1" applyBorder="1" applyAlignment="1">
      <alignment wrapText="1"/>
    </xf>
    <xf numFmtId="0" fontId="10" fillId="3" borderId="4" xfId="0" applyFont="1" applyFill="1" applyBorder="1" applyAlignment="1">
      <alignment horizontal="center"/>
    </xf>
    <xf numFmtId="44" fontId="10" fillId="3" borderId="0" xfId="0" applyNumberFormat="1" applyFont="1" applyFill="1"/>
    <xf numFmtId="8" fontId="11" fillId="0" borderId="1" xfId="0" applyNumberFormat="1" applyFont="1" applyBorder="1"/>
    <xf numFmtId="8" fontId="11" fillId="6" borderId="1" xfId="0" applyNumberFormat="1" applyFont="1" applyFill="1" applyBorder="1"/>
    <xf numFmtId="10" fontId="11" fillId="6" borderId="1" xfId="1" applyNumberFormat="1" applyFont="1" applyFill="1" applyBorder="1"/>
    <xf numFmtId="10" fontId="11" fillId="0" borderId="1" xfId="0" applyNumberFormat="1" applyFont="1" applyBorder="1"/>
    <xf numFmtId="166" fontId="11" fillId="0" borderId="1" xfId="0" applyNumberFormat="1" applyFont="1" applyBorder="1"/>
    <xf numFmtId="1" fontId="11" fillId="0" borderId="0" xfId="0" applyNumberFormat="1" applyFont="1"/>
    <xf numFmtId="8" fontId="11" fillId="0" borderId="1" xfId="0" applyNumberFormat="1" applyFont="1" applyFill="1" applyBorder="1"/>
    <xf numFmtId="8" fontId="11" fillId="9" borderId="1" xfId="0" applyNumberFormat="1" applyFont="1" applyFill="1" applyBorder="1"/>
    <xf numFmtId="9" fontId="11" fillId="0" borderId="1" xfId="0" applyNumberFormat="1" applyFont="1" applyBorder="1"/>
    <xf numFmtId="0" fontId="11" fillId="9" borderId="5" xfId="0" applyFont="1" applyFill="1" applyBorder="1"/>
    <xf numFmtId="0" fontId="11" fillId="9" borderId="6" xfId="0" applyFont="1" applyFill="1" applyBorder="1"/>
    <xf numFmtId="0" fontId="11" fillId="9" borderId="7" xfId="0" applyFont="1" applyFill="1" applyBorder="1"/>
    <xf numFmtId="0" fontId="0" fillId="9" borderId="8" xfId="0" applyFill="1" applyBorder="1"/>
    <xf numFmtId="0" fontId="11" fillId="9" borderId="8" xfId="0" applyFont="1" applyFill="1" applyBorder="1"/>
    <xf numFmtId="0" fontId="11" fillId="9" borderId="9" xfId="0" applyFont="1" applyFill="1" applyBorder="1"/>
    <xf numFmtId="0" fontId="11" fillId="9" borderId="10" xfId="0" applyFont="1" applyFill="1" applyBorder="1"/>
    <xf numFmtId="44" fontId="11" fillId="9" borderId="1" xfId="0" applyNumberFormat="1" applyFont="1" applyFill="1" applyBorder="1"/>
  </cellXfs>
  <cellStyles count="10">
    <cellStyle name="Normal" xfId="0" builtinId="0"/>
    <cellStyle name="Normal 2" xfId="6"/>
    <cellStyle name="Normal_CHART3D" xfId="9"/>
    <cellStyle name="Normal_DATA_TAB" xfId="3"/>
    <cellStyle name="Normal_FORMULA3" xfId="4"/>
    <cellStyle name="Normal_QUEST4" xfId="2"/>
    <cellStyle name="Normal_VLOOKUP" xfId="5"/>
    <cellStyle name="number" xfId="7"/>
    <cellStyle name="Percent" xfId="1" builtinId="5"/>
    <cellStyle name="yellow" xfId="8"/>
  </cellStyles>
  <dxfs count="4"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002060"/>
        </patternFill>
      </fill>
    </dxf>
    <dxf>
      <font>
        <color theme="0"/>
      </font>
      <fill>
        <patternFill>
          <bgColor rgb="FF92D050"/>
        </patternFill>
      </fill>
    </dxf>
    <dxf>
      <font>
        <color theme="0"/>
      </font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5.xml"/><Relationship Id="rId40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43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>
              <a:defRPr/>
            </a:pPr>
            <a:r>
              <a:rPr lang="en-US"/>
              <a:t>Total Sales V Total Overheads</a:t>
            </a:r>
            <a:r>
              <a:rPr lang="en-US" baseline="0"/>
              <a:t> (€000)</a:t>
            </a:r>
            <a:endParaRPr lang="en-US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tx>
            <c:strRef>
              <c:f>charting!$A$3</c:f>
              <c:strCache>
                <c:ptCount val="1"/>
                <c:pt idx="0">
                  <c:v>Total Sales (€000)</c:v>
                </c:pt>
              </c:strCache>
            </c:strRef>
          </c:tx>
          <c:spPr>
            <a:solidFill>
              <a:srgbClr val="002060"/>
            </a:solidFill>
          </c:spPr>
          <c:cat>
            <c:numRef>
              <c:f>charting!$B$2:$G$2</c:f>
              <c:numCache>
                <c:formatCode>General</c:formatCode>
                <c:ptCount val="6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</c:numCache>
            </c:numRef>
          </c:cat>
          <c:val>
            <c:numRef>
              <c:f>charting!$B$3:$G$3</c:f>
              <c:numCache>
                <c:formatCode>#,##0</c:formatCode>
                <c:ptCount val="6"/>
                <c:pt idx="0">
                  <c:v>13500</c:v>
                </c:pt>
                <c:pt idx="1">
                  <c:v>19600</c:v>
                </c:pt>
                <c:pt idx="2">
                  <c:v>22100</c:v>
                </c:pt>
                <c:pt idx="3">
                  <c:v>23600</c:v>
                </c:pt>
                <c:pt idx="4">
                  <c:v>24700</c:v>
                </c:pt>
                <c:pt idx="5">
                  <c:v>26500</c:v>
                </c:pt>
              </c:numCache>
            </c:numRef>
          </c:val>
        </c:ser>
        <c:ser>
          <c:idx val="1"/>
          <c:order val="1"/>
          <c:tx>
            <c:strRef>
              <c:f>charting!$A$4</c:f>
              <c:strCache>
                <c:ptCount val="1"/>
                <c:pt idx="0">
                  <c:v>Total Overheads (€000)</c:v>
                </c:pt>
              </c:strCache>
            </c:strRef>
          </c:tx>
          <c:spPr>
            <a:solidFill>
              <a:schemeClr val="accent6"/>
            </a:solidFill>
          </c:spPr>
          <c:cat>
            <c:numRef>
              <c:f>charting!$B$2:$G$2</c:f>
              <c:numCache>
                <c:formatCode>General</c:formatCode>
                <c:ptCount val="6"/>
                <c:pt idx="0">
                  <c:v>2003</c:v>
                </c:pt>
                <c:pt idx="1">
                  <c:v>2004</c:v>
                </c:pt>
                <c:pt idx="2">
                  <c:v>2005</c:v>
                </c:pt>
                <c:pt idx="3">
                  <c:v>2006</c:v>
                </c:pt>
                <c:pt idx="4">
                  <c:v>2007</c:v>
                </c:pt>
                <c:pt idx="5">
                  <c:v>2008</c:v>
                </c:pt>
              </c:numCache>
            </c:numRef>
          </c:cat>
          <c:val>
            <c:numRef>
              <c:f>charting!$B$4:$G$4</c:f>
              <c:numCache>
                <c:formatCode>#,##0</c:formatCode>
                <c:ptCount val="6"/>
                <c:pt idx="0">
                  <c:v>5600</c:v>
                </c:pt>
                <c:pt idx="1">
                  <c:v>6400</c:v>
                </c:pt>
                <c:pt idx="2">
                  <c:v>7500</c:v>
                </c:pt>
                <c:pt idx="3">
                  <c:v>8100</c:v>
                </c:pt>
                <c:pt idx="4">
                  <c:v>9400</c:v>
                </c:pt>
                <c:pt idx="5">
                  <c:v>10500</c:v>
                </c:pt>
              </c:numCache>
            </c:numRef>
          </c:val>
        </c:ser>
        <c:axId val="53814400"/>
        <c:axId val="53815936"/>
      </c:barChart>
      <c:catAx>
        <c:axId val="53814400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53815936"/>
        <c:crosses val="autoZero"/>
        <c:auto val="1"/>
        <c:lblAlgn val="ctr"/>
        <c:lblOffset val="100"/>
      </c:catAx>
      <c:valAx>
        <c:axId val="53815936"/>
        <c:scaling>
          <c:orientation val="minMax"/>
        </c:scaling>
        <c:axPos val="l"/>
        <c:numFmt formatCode="#,##0" sourceLinked="1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53814400"/>
        <c:crosses val="autoZero"/>
        <c:crossBetween val="between"/>
      </c:valAx>
    </c:plotArea>
    <c:legend>
      <c:legendPos val="b"/>
      <c:layout/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/>
      <c:barChart>
        <c:barDir val="col"/>
        <c:grouping val="clustered"/>
        <c:ser>
          <c:idx val="0"/>
          <c:order val="0"/>
          <c:tx>
            <c:strRef>
              <c:f>charting!$A$32</c:f>
              <c:strCache>
                <c:ptCount val="1"/>
                <c:pt idx="0">
                  <c:v>Budgeted Sales (€000)</c:v>
                </c:pt>
              </c:strCache>
            </c:strRef>
          </c:tx>
          <c:dLbls>
            <c:txPr>
              <a:bodyPr/>
              <a:lstStyle/>
              <a:p>
                <a:pPr>
                  <a:defRPr sz="1200" baseline="0"/>
                </a:pPr>
                <a:endParaRPr lang="en-US"/>
              </a:p>
            </c:txPr>
            <c:dLblPos val="inEnd"/>
            <c:showVal val="1"/>
          </c:dLbls>
          <c:cat>
            <c:numRef>
              <c:f>charting!$B$31:$F$31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charting!$B$32:$F$32</c:f>
              <c:numCache>
                <c:formatCode>#,##0</c:formatCode>
                <c:ptCount val="5"/>
                <c:pt idx="0">
                  <c:v>22400</c:v>
                </c:pt>
                <c:pt idx="1">
                  <c:v>22750</c:v>
                </c:pt>
                <c:pt idx="2">
                  <c:v>23100</c:v>
                </c:pt>
                <c:pt idx="3">
                  <c:v>25600</c:v>
                </c:pt>
                <c:pt idx="4">
                  <c:v>27500</c:v>
                </c:pt>
              </c:numCache>
            </c:numRef>
          </c:val>
        </c:ser>
        <c:ser>
          <c:idx val="1"/>
          <c:order val="1"/>
          <c:tx>
            <c:strRef>
              <c:f>charting!$A$33</c:f>
              <c:strCache>
                <c:ptCount val="1"/>
                <c:pt idx="0">
                  <c:v>Budgeted Overheads (€000)</c:v>
                </c:pt>
              </c:strCache>
            </c:strRef>
          </c:tx>
          <c:dLbls>
            <c:txPr>
              <a:bodyPr/>
              <a:lstStyle/>
              <a:p>
                <a:pPr>
                  <a:defRPr sz="1200" baseline="0"/>
                </a:pPr>
                <a:endParaRPr lang="en-US"/>
              </a:p>
            </c:txPr>
            <c:showVal val="1"/>
          </c:dLbls>
          <c:cat>
            <c:numRef>
              <c:f>charting!$B$31:$F$31</c:f>
              <c:numCache>
                <c:formatCode>General</c:formatCode>
                <c:ptCount val="5"/>
                <c:pt idx="0">
                  <c:v>2009</c:v>
                </c:pt>
                <c:pt idx="1">
                  <c:v>2010</c:v>
                </c:pt>
                <c:pt idx="2">
                  <c:v>2011</c:v>
                </c:pt>
                <c:pt idx="3">
                  <c:v>2012</c:v>
                </c:pt>
                <c:pt idx="4">
                  <c:v>2013</c:v>
                </c:pt>
              </c:numCache>
            </c:numRef>
          </c:cat>
          <c:val>
            <c:numRef>
              <c:f>charting!$B$33:$F$33</c:f>
              <c:numCache>
                <c:formatCode>#,##0</c:formatCode>
                <c:ptCount val="5"/>
                <c:pt idx="0">
                  <c:v>5600</c:v>
                </c:pt>
                <c:pt idx="1">
                  <c:v>6400</c:v>
                </c:pt>
                <c:pt idx="2">
                  <c:v>7500</c:v>
                </c:pt>
                <c:pt idx="3">
                  <c:v>8100</c:v>
                </c:pt>
                <c:pt idx="4">
                  <c:v>9400</c:v>
                </c:pt>
              </c:numCache>
            </c:numRef>
          </c:val>
        </c:ser>
        <c:axId val="53850496"/>
        <c:axId val="53852032"/>
      </c:barChart>
      <c:catAx>
        <c:axId val="53850496"/>
        <c:scaling>
          <c:orientation val="minMax"/>
        </c:scaling>
        <c:axPos val="b"/>
        <c:numFmt formatCode="General" sourceLinked="1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53852032"/>
        <c:crosses val="autoZero"/>
        <c:auto val="1"/>
        <c:lblAlgn val="ctr"/>
        <c:lblOffset val="100"/>
      </c:catAx>
      <c:valAx>
        <c:axId val="53852032"/>
        <c:scaling>
          <c:orientation val="minMax"/>
        </c:scaling>
        <c:axPos val="l"/>
        <c:numFmt formatCode="#,##0" sourceLinked="1"/>
        <c:tickLblPos val="nextTo"/>
        <c:txPr>
          <a:bodyPr/>
          <a:lstStyle/>
          <a:p>
            <a:pPr>
              <a:defRPr sz="1200" baseline="0"/>
            </a:pPr>
            <a:endParaRPr lang="en-US"/>
          </a:p>
        </c:txPr>
        <c:crossAx val="53850496"/>
        <c:crosses val="autoZero"/>
        <c:crossBetween val="between"/>
      </c:valAx>
    </c:plotArea>
    <c:legend>
      <c:legendPos val="b"/>
      <c:layout/>
      <c:txPr>
        <a:bodyPr/>
        <a:lstStyle/>
        <a:p>
          <a:pPr>
            <a:defRPr sz="1200" baseline="0"/>
          </a:pPr>
          <a:endParaRPr lang="en-US"/>
        </a:p>
      </c:txPr>
    </c:legend>
    <c:plotVisOnly val="1"/>
    <c:dispBlanksAs val="gap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</xdr:row>
      <xdr:rowOff>161925</xdr:rowOff>
    </xdr:from>
    <xdr:to>
      <xdr:col>7</xdr:col>
      <xdr:colOff>0</xdr:colOff>
      <xdr:row>20</xdr:row>
      <xdr:rowOff>47625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34</xdr:row>
      <xdr:rowOff>28575</xdr:rowOff>
    </xdr:from>
    <xdr:to>
      <xdr:col>7</xdr:col>
      <xdr:colOff>752475</xdr:colOff>
      <xdr:row>48</xdr:row>
      <xdr:rowOff>104775</xdr:rowOff>
    </xdr:to>
    <xdr:graphicFrame macro="">
      <xdr:nvGraphicFramePr>
        <xdr:cNvPr id="3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EXCEL5\CLC5ADV\04LESS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y%20Documents\PIVMUSIC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My%20Documents\CHART3D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es/AppData/Local/Temp/Rar$DIa0.779/TEMP/Sample%20Te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es/Downloads/Downloads/Busn214-Week0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es/Downloads/Downloads/nested-functions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ames/Downloads/Downloads/VLOOKUP-SHARK-WEEK-DoawnloadableWorkbook01-Star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ash Budget"/>
    </sheetNames>
    <sheetDataSet>
      <sheetData sheetId="0">
        <row r="23">
          <cell r="D23">
            <v>32550</v>
          </cell>
          <cell r="E23">
            <v>33038.25</v>
          </cell>
          <cell r="F23">
            <v>33533.823750000003</v>
          </cell>
          <cell r="G23">
            <v>34036.83110625</v>
          </cell>
          <cell r="H23">
            <v>34547.383572843748</v>
          </cell>
          <cell r="I23">
            <v>35065.594326436403</v>
          </cell>
          <cell r="J23">
            <v>35591.578241332951</v>
          </cell>
          <cell r="K23">
            <v>36125.451914952944</v>
          </cell>
          <cell r="L23">
            <v>36667.333693677239</v>
          </cell>
          <cell r="M23">
            <v>37217.343699082398</v>
          </cell>
          <cell r="N23">
            <v>37775.603854568632</v>
          </cell>
          <cell r="O23">
            <v>38342.237912387165</v>
          </cell>
        </row>
        <row r="29">
          <cell r="D29">
            <v>19316</v>
          </cell>
          <cell r="E29">
            <v>19489.844000000001</v>
          </cell>
          <cell r="F29">
            <v>19665.252596000002</v>
          </cell>
          <cell r="G29">
            <v>19842.239869363995</v>
          </cell>
          <cell r="H29">
            <v>20020.820028188275</v>
          </cell>
          <cell r="I29">
            <v>20201.007408441968</v>
          </cell>
          <cell r="J29">
            <v>20382.816475117943</v>
          </cell>
          <cell r="K29">
            <v>20566.261823394008</v>
          </cell>
          <cell r="L29">
            <v>20751.358179804552</v>
          </cell>
          <cell r="M29">
            <v>20938.120403422796</v>
          </cell>
          <cell r="N29">
            <v>21126.563487053601</v>
          </cell>
          <cell r="O29">
            <v>21316.702558437079</v>
          </cell>
        </row>
        <row r="30">
          <cell r="D30">
            <v>13234</v>
          </cell>
          <cell r="E30">
            <v>13548.405999999999</v>
          </cell>
          <cell r="F30">
            <v>13868.571154000001</v>
          </cell>
          <cell r="G30">
            <v>14194.591236886004</v>
          </cell>
          <cell r="H30">
            <v>14526.563544655473</v>
          </cell>
          <cell r="I30">
            <v>14864.586917994435</v>
          </cell>
          <cell r="J30">
            <v>15208.761766215008</v>
          </cell>
          <cell r="K30">
            <v>15559.190091558936</v>
          </cell>
          <cell r="L30">
            <v>15915.975513872687</v>
          </cell>
          <cell r="M30">
            <v>16279.223295659602</v>
          </cell>
          <cell r="N30">
            <v>16649.04036751503</v>
          </cell>
          <cell r="O30">
            <v>17025.535353950087</v>
          </cell>
        </row>
        <row r="43">
          <cell r="D43">
            <v>11279</v>
          </cell>
          <cell r="E43">
            <v>11053.52</v>
          </cell>
          <cell r="F43">
            <v>11065.143679999999</v>
          </cell>
          <cell r="G43">
            <v>11076.87197312</v>
          </cell>
          <cell r="H43">
            <v>11088.70582087808</v>
          </cell>
          <cell r="I43">
            <v>11100.646173265983</v>
          </cell>
          <cell r="J43">
            <v>11112.693988825378</v>
          </cell>
          <cell r="K43">
            <v>11361.850234724805</v>
          </cell>
          <cell r="L43">
            <v>11137.115886837328</v>
          </cell>
          <cell r="M43">
            <v>11149.491929818865</v>
          </cell>
          <cell r="N43">
            <v>11161.979357187234</v>
          </cell>
          <cell r="O43">
            <v>11174.57917140192</v>
          </cell>
        </row>
        <row r="44">
          <cell r="D44">
            <v>1955</v>
          </cell>
          <cell r="E44">
            <v>2494.8859999999986</v>
          </cell>
          <cell r="F44">
            <v>2803.4274740000019</v>
          </cell>
          <cell r="G44">
            <v>3117.7192637660046</v>
          </cell>
          <cell r="H44">
            <v>3437.8577237773934</v>
          </cell>
          <cell r="I44">
            <v>3763.940744728452</v>
          </cell>
          <cell r="J44">
            <v>4096.0677773896296</v>
          </cell>
          <cell r="K44">
            <v>4197.3398568341308</v>
          </cell>
          <cell r="L44">
            <v>4778.8596270353592</v>
          </cell>
          <cell r="M44">
            <v>5129.7313658407365</v>
          </cell>
          <cell r="N44">
            <v>5487.0610103277959</v>
          </cell>
          <cell r="O44">
            <v>5850.9561825481669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Music 2"/>
    </sheetNames>
    <sheetDataSet>
      <sheetData sheetId="0">
        <row r="4">
          <cell r="A4" t="str">
            <v>Date</v>
          </cell>
          <cell r="B4" t="str">
            <v>Branch</v>
          </cell>
          <cell r="C4" t="str">
            <v>Category</v>
          </cell>
          <cell r="D4" t="str">
            <v>Artist</v>
          </cell>
          <cell r="E4" t="str">
            <v>Medium</v>
          </cell>
          <cell r="F4" t="str">
            <v>Sales</v>
          </cell>
        </row>
        <row r="5">
          <cell r="A5">
            <v>35690</v>
          </cell>
          <cell r="B5" t="str">
            <v>Rathmines</v>
          </cell>
          <cell r="C5" t="str">
            <v>Classical</v>
          </cell>
          <cell r="D5" t="str">
            <v>Mozart</v>
          </cell>
          <cell r="E5" t="str">
            <v>Cd</v>
          </cell>
          <cell r="F5">
            <v>250</v>
          </cell>
        </row>
        <row r="6">
          <cell r="A6">
            <v>35690</v>
          </cell>
          <cell r="B6" t="str">
            <v>Ilac</v>
          </cell>
          <cell r="C6" t="str">
            <v>Rock</v>
          </cell>
          <cell r="D6" t="str">
            <v>Hendrix</v>
          </cell>
          <cell r="E6" t="str">
            <v>Tape</v>
          </cell>
          <cell r="F6">
            <v>150</v>
          </cell>
        </row>
        <row r="7">
          <cell r="A7">
            <v>35701</v>
          </cell>
          <cell r="B7" t="str">
            <v>Santry</v>
          </cell>
          <cell r="C7" t="str">
            <v>Blues</v>
          </cell>
          <cell r="D7" t="str">
            <v>King</v>
          </cell>
          <cell r="E7" t="str">
            <v>Tape</v>
          </cell>
          <cell r="F7">
            <v>175</v>
          </cell>
        </row>
        <row r="8">
          <cell r="A8">
            <v>35710</v>
          </cell>
          <cell r="B8" t="str">
            <v>Rathmines</v>
          </cell>
          <cell r="C8" t="str">
            <v>Jazz</v>
          </cell>
          <cell r="D8" t="str">
            <v>Davis</v>
          </cell>
          <cell r="E8" t="str">
            <v>Cd</v>
          </cell>
          <cell r="F8">
            <v>175</v>
          </cell>
        </row>
        <row r="9">
          <cell r="A9">
            <v>35728</v>
          </cell>
          <cell r="B9" t="str">
            <v>Ilac</v>
          </cell>
          <cell r="C9" t="str">
            <v>Trad. Irish</v>
          </cell>
          <cell r="D9" t="str">
            <v>Shannon</v>
          </cell>
          <cell r="E9" t="str">
            <v>Cd</v>
          </cell>
          <cell r="F9">
            <v>195</v>
          </cell>
        </row>
        <row r="10">
          <cell r="A10">
            <v>35739</v>
          </cell>
          <cell r="B10" t="str">
            <v>Santry</v>
          </cell>
          <cell r="C10" t="str">
            <v>Rock</v>
          </cell>
          <cell r="D10" t="str">
            <v>Television</v>
          </cell>
          <cell r="E10" t="str">
            <v>Tape</v>
          </cell>
          <cell r="F10">
            <v>95</v>
          </cell>
        </row>
        <row r="11">
          <cell r="A11">
            <v>35755</v>
          </cell>
          <cell r="B11" t="str">
            <v>Rathmines</v>
          </cell>
          <cell r="C11" t="str">
            <v>Rock</v>
          </cell>
          <cell r="D11" t="str">
            <v>Clapton</v>
          </cell>
          <cell r="E11" t="str">
            <v>Cd</v>
          </cell>
          <cell r="F11">
            <v>185</v>
          </cell>
        </row>
        <row r="12">
          <cell r="A12">
            <v>35759</v>
          </cell>
          <cell r="B12" t="str">
            <v>Ilac</v>
          </cell>
          <cell r="C12" t="str">
            <v>Blues</v>
          </cell>
          <cell r="D12" t="str">
            <v>Wolf</v>
          </cell>
          <cell r="E12" t="str">
            <v>Tape</v>
          </cell>
          <cell r="F12">
            <v>120</v>
          </cell>
        </row>
        <row r="13">
          <cell r="A13">
            <v>35705</v>
          </cell>
          <cell r="B13" t="str">
            <v>Santry</v>
          </cell>
          <cell r="C13" t="str">
            <v>Rock</v>
          </cell>
          <cell r="D13" t="str">
            <v>Blur</v>
          </cell>
          <cell r="E13" t="str">
            <v>Cd</v>
          </cell>
          <cell r="F13">
            <v>275</v>
          </cell>
        </row>
        <row r="14">
          <cell r="A14">
            <v>35766</v>
          </cell>
          <cell r="B14" t="str">
            <v>Ilac</v>
          </cell>
          <cell r="C14" t="str">
            <v>Classical</v>
          </cell>
          <cell r="D14" t="str">
            <v>Ravel</v>
          </cell>
          <cell r="E14" t="str">
            <v>Tape</v>
          </cell>
          <cell r="F14">
            <v>175</v>
          </cell>
        </row>
        <row r="15">
          <cell r="A15">
            <v>35770</v>
          </cell>
          <cell r="B15" t="str">
            <v>Rathmines</v>
          </cell>
          <cell r="C15" t="str">
            <v>Trad. Irish</v>
          </cell>
          <cell r="D15" t="str">
            <v>Dubliners</v>
          </cell>
          <cell r="E15" t="str">
            <v>Tape</v>
          </cell>
          <cell r="F15">
            <v>85</v>
          </cell>
        </row>
        <row r="16">
          <cell r="A16">
            <v>35762</v>
          </cell>
          <cell r="B16" t="str">
            <v>Santry</v>
          </cell>
          <cell r="C16" t="str">
            <v>Rock</v>
          </cell>
          <cell r="D16" t="str">
            <v>U2</v>
          </cell>
          <cell r="E16" t="str">
            <v>Cd</v>
          </cell>
          <cell r="F16">
            <v>285</v>
          </cell>
        </row>
        <row r="17">
          <cell r="A17">
            <v>35709</v>
          </cell>
          <cell r="B17" t="str">
            <v>Rathmines</v>
          </cell>
          <cell r="C17" t="str">
            <v>Rock</v>
          </cell>
          <cell r="D17" t="str">
            <v>Dylan</v>
          </cell>
          <cell r="E17" t="str">
            <v>Cd</v>
          </cell>
          <cell r="F17">
            <v>160</v>
          </cell>
        </row>
        <row r="18">
          <cell r="A18">
            <v>35766</v>
          </cell>
          <cell r="B18" t="str">
            <v>Ilac</v>
          </cell>
          <cell r="C18" t="str">
            <v>Trad. Irish</v>
          </cell>
          <cell r="D18" t="str">
            <v>Moore</v>
          </cell>
          <cell r="E18" t="str">
            <v>Tape</v>
          </cell>
          <cell r="F18">
            <v>210</v>
          </cell>
        </row>
        <row r="19">
          <cell r="A19">
            <v>35757</v>
          </cell>
          <cell r="B19" t="str">
            <v>Santry</v>
          </cell>
          <cell r="C19" t="str">
            <v>Jazz</v>
          </cell>
          <cell r="D19" t="str">
            <v>Clarke</v>
          </cell>
          <cell r="E19" t="str">
            <v>Cd</v>
          </cell>
          <cell r="F19">
            <v>125</v>
          </cell>
        </row>
        <row r="20">
          <cell r="A20">
            <v>35751</v>
          </cell>
          <cell r="B20" t="str">
            <v>Rathmines</v>
          </cell>
          <cell r="C20" t="str">
            <v>Blues</v>
          </cell>
          <cell r="D20" t="str">
            <v>Ledbelly</v>
          </cell>
          <cell r="E20" t="str">
            <v>Tape</v>
          </cell>
          <cell r="F20">
            <v>85</v>
          </cell>
        </row>
        <row r="21">
          <cell r="A21">
            <v>35766</v>
          </cell>
          <cell r="B21" t="str">
            <v>Ilac</v>
          </cell>
          <cell r="C21" t="str">
            <v>Classical</v>
          </cell>
          <cell r="D21" t="str">
            <v>Rossini</v>
          </cell>
          <cell r="E21" t="str">
            <v>Cd</v>
          </cell>
          <cell r="F21">
            <v>130</v>
          </cell>
        </row>
        <row r="22">
          <cell r="A22">
            <v>35767</v>
          </cell>
          <cell r="B22" t="str">
            <v>Rathmines</v>
          </cell>
          <cell r="C22" t="str">
            <v>Jazz</v>
          </cell>
          <cell r="D22" t="str">
            <v>Parker</v>
          </cell>
          <cell r="E22" t="str">
            <v>Tape</v>
          </cell>
          <cell r="F22">
            <v>99</v>
          </cell>
        </row>
        <row r="23">
          <cell r="A23">
            <v>35766</v>
          </cell>
          <cell r="B23" t="str">
            <v>Santry</v>
          </cell>
          <cell r="C23" t="str">
            <v>Rock</v>
          </cell>
          <cell r="D23" t="str">
            <v>Young</v>
          </cell>
          <cell r="E23" t="str">
            <v>Cd</v>
          </cell>
          <cell r="F23">
            <v>175</v>
          </cell>
        </row>
        <row r="24">
          <cell r="A24">
            <v>35728</v>
          </cell>
          <cell r="B24" t="str">
            <v>Ilac</v>
          </cell>
          <cell r="C24" t="str">
            <v>Classical</v>
          </cell>
          <cell r="D24" t="str">
            <v>Mascagni</v>
          </cell>
          <cell r="E24" t="str">
            <v>Cd</v>
          </cell>
          <cell r="F24">
            <v>90</v>
          </cell>
        </row>
        <row r="25">
          <cell r="A25">
            <v>35750</v>
          </cell>
          <cell r="B25" t="str">
            <v>Rathmines</v>
          </cell>
          <cell r="C25" t="str">
            <v>Rock</v>
          </cell>
          <cell r="D25" t="str">
            <v>Lennon</v>
          </cell>
          <cell r="E25" t="str">
            <v>Tape</v>
          </cell>
          <cell r="F25">
            <v>175</v>
          </cell>
        </row>
        <row r="26">
          <cell r="A26">
            <v>35767</v>
          </cell>
          <cell r="B26" t="str">
            <v>Santry</v>
          </cell>
          <cell r="C26" t="str">
            <v>Rock</v>
          </cell>
          <cell r="D26" t="str">
            <v>Nirvana</v>
          </cell>
          <cell r="E26" t="str">
            <v>Cd</v>
          </cell>
          <cell r="F26">
            <v>220</v>
          </cell>
        </row>
        <row r="27">
          <cell r="A27">
            <v>35716</v>
          </cell>
          <cell r="B27" t="str">
            <v>Ilac</v>
          </cell>
          <cell r="C27" t="str">
            <v>Classical</v>
          </cell>
          <cell r="D27" t="str">
            <v>Bizet</v>
          </cell>
          <cell r="E27" t="str">
            <v>Tape</v>
          </cell>
          <cell r="F27">
            <v>80</v>
          </cell>
        </row>
        <row r="28">
          <cell r="A28">
            <v>35753</v>
          </cell>
          <cell r="B28" t="str">
            <v>Rathmines</v>
          </cell>
          <cell r="C28" t="str">
            <v>Rock</v>
          </cell>
          <cell r="D28" t="str">
            <v>Morrison</v>
          </cell>
          <cell r="E28" t="str">
            <v>Cd</v>
          </cell>
          <cell r="F28">
            <v>275</v>
          </cell>
        </row>
        <row r="29">
          <cell r="A29">
            <v>35754</v>
          </cell>
          <cell r="B29" t="str">
            <v>Santry</v>
          </cell>
          <cell r="C29" t="str">
            <v>Classical</v>
          </cell>
          <cell r="D29" t="str">
            <v>Strauss</v>
          </cell>
          <cell r="E29" t="str">
            <v>Tape</v>
          </cell>
          <cell r="F29">
            <v>135</v>
          </cell>
        </row>
        <row r="30">
          <cell r="A30">
            <v>35763</v>
          </cell>
          <cell r="B30" t="str">
            <v>Ilac</v>
          </cell>
          <cell r="C30" t="str">
            <v>Rock</v>
          </cell>
          <cell r="D30" t="str">
            <v>Thompson</v>
          </cell>
          <cell r="E30" t="str">
            <v>Cd</v>
          </cell>
          <cell r="F30">
            <v>150</v>
          </cell>
        </row>
        <row r="31">
          <cell r="A31">
            <v>35746</v>
          </cell>
          <cell r="B31" t="str">
            <v>Rathmines</v>
          </cell>
          <cell r="C31" t="str">
            <v>Rock</v>
          </cell>
          <cell r="D31" t="str">
            <v>Byrne</v>
          </cell>
          <cell r="E31" t="str">
            <v>Cd</v>
          </cell>
          <cell r="F31">
            <v>160</v>
          </cell>
        </row>
        <row r="32">
          <cell r="A32">
            <v>35753</v>
          </cell>
          <cell r="B32" t="str">
            <v>Santry</v>
          </cell>
          <cell r="C32" t="str">
            <v>Classical</v>
          </cell>
          <cell r="D32" t="str">
            <v>Haydn</v>
          </cell>
          <cell r="E32" t="str">
            <v>Tape</v>
          </cell>
          <cell r="F32">
            <v>95</v>
          </cell>
        </row>
        <row r="33">
          <cell r="A33">
            <v>35704</v>
          </cell>
          <cell r="B33" t="str">
            <v>Ilac</v>
          </cell>
          <cell r="C33" t="str">
            <v>Rock</v>
          </cell>
          <cell r="D33" t="str">
            <v>Adams</v>
          </cell>
          <cell r="E33" t="str">
            <v>Cd</v>
          </cell>
          <cell r="F33">
            <v>160</v>
          </cell>
        </row>
        <row r="34">
          <cell r="A34">
            <v>35705</v>
          </cell>
          <cell r="B34" t="str">
            <v>Rathmines</v>
          </cell>
          <cell r="C34" t="str">
            <v>Rock</v>
          </cell>
          <cell r="D34" t="str">
            <v>Turner</v>
          </cell>
          <cell r="E34" t="str">
            <v>Tape</v>
          </cell>
          <cell r="F34">
            <v>275</v>
          </cell>
        </row>
        <row r="35">
          <cell r="A35">
            <v>35749</v>
          </cell>
          <cell r="B35" t="str">
            <v>Ilac</v>
          </cell>
          <cell r="C35" t="str">
            <v>Rock</v>
          </cell>
          <cell r="D35" t="str">
            <v>Ross</v>
          </cell>
          <cell r="E35" t="str">
            <v>Cd</v>
          </cell>
          <cell r="F35">
            <v>250</v>
          </cell>
        </row>
        <row r="36">
          <cell r="A36">
            <v>35716</v>
          </cell>
          <cell r="B36" t="str">
            <v>Santry</v>
          </cell>
          <cell r="C36" t="str">
            <v>Trad. Irish</v>
          </cell>
          <cell r="D36" t="str">
            <v>Planxty</v>
          </cell>
          <cell r="E36" t="str">
            <v>Tape</v>
          </cell>
          <cell r="F36">
            <v>160</v>
          </cell>
        </row>
        <row r="37">
          <cell r="A37">
            <v>35750</v>
          </cell>
          <cell r="B37" t="str">
            <v>Rathmines</v>
          </cell>
          <cell r="C37" t="str">
            <v>Rock</v>
          </cell>
          <cell r="D37" t="str">
            <v>Walsh</v>
          </cell>
          <cell r="E37" t="str">
            <v>Cd</v>
          </cell>
          <cell r="F37">
            <v>125</v>
          </cell>
        </row>
        <row r="38">
          <cell r="A38">
            <v>35769</v>
          </cell>
          <cell r="B38" t="str">
            <v>Ilac</v>
          </cell>
          <cell r="C38" t="str">
            <v>Blues</v>
          </cell>
          <cell r="D38" t="str">
            <v>Winter</v>
          </cell>
          <cell r="E38" t="str">
            <v>Cd</v>
          </cell>
          <cell r="F38">
            <v>150</v>
          </cell>
        </row>
        <row r="39">
          <cell r="A39">
            <v>35770</v>
          </cell>
          <cell r="B39" t="str">
            <v>Santry</v>
          </cell>
          <cell r="C39" t="str">
            <v>Rock</v>
          </cell>
          <cell r="D39" t="str">
            <v>Springsteen</v>
          </cell>
          <cell r="E39" t="str">
            <v>Tape</v>
          </cell>
          <cell r="F39">
            <v>260</v>
          </cell>
        </row>
        <row r="40">
          <cell r="A40">
            <v>35719</v>
          </cell>
          <cell r="B40" t="str">
            <v>Rathmines</v>
          </cell>
          <cell r="C40" t="str">
            <v>Rock</v>
          </cell>
          <cell r="D40" t="str">
            <v>Costello</v>
          </cell>
          <cell r="E40" t="str">
            <v>Cd</v>
          </cell>
          <cell r="F40">
            <v>185</v>
          </cell>
        </row>
        <row r="41">
          <cell r="A41">
            <v>35729</v>
          </cell>
          <cell r="B41" t="str">
            <v>Ilac</v>
          </cell>
          <cell r="C41" t="str">
            <v>Rock</v>
          </cell>
          <cell r="D41" t="str">
            <v>Bowie</v>
          </cell>
          <cell r="E41" t="str">
            <v>Tape</v>
          </cell>
          <cell r="F41">
            <v>285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-D Chart1"/>
      <sheetName val="3-d chart 2"/>
      <sheetName val="Pie Chart"/>
      <sheetName val="Bar Chart"/>
      <sheetName val="Trendlines"/>
      <sheetName val="Trends"/>
      <sheetName val="Dual Axes"/>
      <sheetName val="Goal Seek Cht"/>
      <sheetName val="High Low Graph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ales"/>
      <sheetName val="vlookup"/>
      <sheetName val="loan"/>
      <sheetName val="advanced list"/>
      <sheetName val="nested analysis"/>
      <sheetName val="charting"/>
      <sheetName val="directors"/>
      <sheetName val="special"/>
      <sheetName val="pivot"/>
      <sheetName val="scenar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0">
          <cell r="B10">
            <v>28450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opics"/>
      <sheetName val="Examples"/>
      <sheetName val="V Exact"/>
      <sheetName val="V Exact (an)"/>
      <sheetName val="V Aproximate"/>
      <sheetName val="V Aproximate (an)"/>
      <sheetName val="V Partial"/>
      <sheetName val="V Partial (an)"/>
      <sheetName val="Retrieve Record"/>
      <sheetName val="Retrieve Record (an)"/>
      <sheetName val="INDEX &amp; MATCH"/>
      <sheetName val="INDEX &amp; MATCH (an)"/>
      <sheetName val="3 Tables"/>
      <sheetName val="3 Tables (an)"/>
      <sheetName val="V and IFNA"/>
      <sheetName val="V and IFNA (an)"/>
      <sheetName val="Stats"/>
      <sheetName val="Stats (an)"/>
      <sheetName val="GS"/>
      <sheetName val="GS (an)"/>
      <sheetName val="HW(1)"/>
      <sheetName val="HW(1an)"/>
      <sheetName val="HW(2)"/>
      <sheetName val="HW(2an)"/>
      <sheetName val="HW(3)"/>
      <sheetName val="HW(3an)"/>
      <sheetName val="HW(4)"/>
      <sheetName val="HW(4an)"/>
      <sheetName val="HW(5)"/>
      <sheetName val="HW(5an)"/>
      <sheetName val="HW(6)"/>
      <sheetName val="HW(6an)"/>
      <sheetName val="HW(7)"/>
      <sheetName val="HW(7an)"/>
      <sheetName val="HW(8)"/>
      <sheetName val="HW(8an)"/>
      <sheetName val="HW(9)"/>
      <sheetName val="HW(9an)"/>
      <sheetName val="HW(10)"/>
      <sheetName val="HW(10an)"/>
      <sheetName val="HW(11)"/>
      <sheetName val="HW(11an)"/>
      <sheetName val="HW(12)"/>
      <sheetName val="HW(12an)"/>
      <sheetName val="HW(13)"/>
      <sheetName val="HW(13an)"/>
    </sheetNames>
    <sheetDataSet>
      <sheetData sheetId="0" refreshError="1"/>
      <sheetData sheetId="1" refreshError="1"/>
      <sheetData sheetId="2" refreshError="1"/>
      <sheetData sheetId="3">
        <row r="12">
          <cell r="A12" t="str">
            <v>Bellen</v>
          </cell>
          <cell r="B12" t="str">
            <v>1000-165-B100</v>
          </cell>
          <cell r="C12">
            <v>25</v>
          </cell>
          <cell r="D12">
            <v>26.95</v>
          </cell>
        </row>
        <row r="13">
          <cell r="A13" t="str">
            <v>Carlota</v>
          </cell>
          <cell r="B13" t="str">
            <v>1001-540-C101</v>
          </cell>
          <cell r="C13">
            <v>20</v>
          </cell>
          <cell r="D13">
            <v>28.95</v>
          </cell>
        </row>
        <row r="14">
          <cell r="A14" t="str">
            <v>Majestic Beaut</v>
          </cell>
          <cell r="B14" t="str">
            <v>1002-394-M102</v>
          </cell>
          <cell r="C14">
            <v>35</v>
          </cell>
          <cell r="D14">
            <v>31.95</v>
          </cell>
        </row>
        <row r="15">
          <cell r="A15" t="str">
            <v>Quad</v>
          </cell>
          <cell r="B15" t="str">
            <v>1003-307-Q103</v>
          </cell>
          <cell r="C15">
            <v>20</v>
          </cell>
          <cell r="D15">
            <v>35.950000000000003</v>
          </cell>
        </row>
        <row r="16">
          <cell r="A16" t="str">
            <v>Sunshine</v>
          </cell>
          <cell r="B16" t="str">
            <v>1004-848-S104</v>
          </cell>
          <cell r="C16">
            <v>30</v>
          </cell>
          <cell r="D16">
            <v>18.95</v>
          </cell>
        </row>
        <row r="17">
          <cell r="A17" t="str">
            <v>Sunset</v>
          </cell>
          <cell r="B17" t="str">
            <v>1005-155-S105</v>
          </cell>
          <cell r="C17">
            <v>40</v>
          </cell>
          <cell r="D17">
            <v>20.95</v>
          </cell>
        </row>
        <row r="18">
          <cell r="A18" t="str">
            <v>Tri-Fly</v>
          </cell>
          <cell r="B18" t="str">
            <v>1006-552-T106</v>
          </cell>
          <cell r="C18">
            <v>1</v>
          </cell>
          <cell r="D18">
            <v>4.95</v>
          </cell>
        </row>
        <row r="19">
          <cell r="A19" t="str">
            <v>Outdoor Tri-Fly</v>
          </cell>
          <cell r="B19" t="str">
            <v>1007-634-O107</v>
          </cell>
          <cell r="C19">
            <v>5</v>
          </cell>
          <cell r="D19">
            <v>8.9499999999999993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iferror-average"/>
      <sheetName val="vlookup-trim"/>
      <sheetName val="vlookup-3 tables"/>
      <sheetName val="vlooup-text"/>
      <sheetName val="concatenate"/>
      <sheetName val="if if"/>
      <sheetName val="sumi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Topics"/>
      <sheetName val="Tables"/>
      <sheetName val="Exact"/>
      <sheetName val="Aproximate"/>
      <sheetName val="Different"/>
      <sheetName val="Table"/>
      <sheetName val="Full Record"/>
      <sheetName val="2 Lookup Values"/>
      <sheetName val="Partial text"/>
      <sheetName val="TRIM"/>
      <sheetName val="3 Tables"/>
      <sheetName val="2 Way"/>
      <sheetName val="Variable Rate"/>
      <sheetName val="Dynamic"/>
    </sheetNames>
    <sheetDataSet>
      <sheetData sheetId="0" refreshError="1"/>
      <sheetData sheetId="1" refreshError="1"/>
      <sheetData sheetId="2">
        <row r="5">
          <cell r="A5" t="str">
            <v>Bellen</v>
          </cell>
          <cell r="B5" t="str">
            <v>1000-165-B100</v>
          </cell>
          <cell r="C5">
            <v>25</v>
          </cell>
          <cell r="D5">
            <v>26.95</v>
          </cell>
        </row>
        <row r="6">
          <cell r="A6" t="str">
            <v>Carlota</v>
          </cell>
          <cell r="B6" t="str">
            <v>1001-540-C101</v>
          </cell>
          <cell r="C6">
            <v>20</v>
          </cell>
          <cell r="D6">
            <v>28.95</v>
          </cell>
        </row>
        <row r="7">
          <cell r="A7" t="str">
            <v>Majestic Beaut</v>
          </cell>
          <cell r="B7" t="str">
            <v>1002-394-M102</v>
          </cell>
          <cell r="C7">
            <v>35</v>
          </cell>
          <cell r="D7">
            <v>31.95</v>
          </cell>
        </row>
        <row r="8">
          <cell r="A8" t="str">
            <v>Quad</v>
          </cell>
          <cell r="B8" t="str">
            <v>1003-307-Q103</v>
          </cell>
          <cell r="C8">
            <v>20</v>
          </cell>
          <cell r="D8">
            <v>35.950000000000003</v>
          </cell>
        </row>
        <row r="9">
          <cell r="A9" t="str">
            <v>Sunshine</v>
          </cell>
          <cell r="B9" t="str">
            <v>1004-848-S104</v>
          </cell>
          <cell r="C9">
            <v>30</v>
          </cell>
          <cell r="D9">
            <v>18.95</v>
          </cell>
        </row>
        <row r="10">
          <cell r="A10" t="str">
            <v>Sunset</v>
          </cell>
          <cell r="B10" t="str">
            <v>1005-155-S105</v>
          </cell>
          <cell r="C10">
            <v>40</v>
          </cell>
          <cell r="D10">
            <v>20.95</v>
          </cell>
        </row>
        <row r="11">
          <cell r="A11" t="str">
            <v>Tri-Fly</v>
          </cell>
          <cell r="B11" t="str">
            <v>1006-552-T106</v>
          </cell>
          <cell r="C11">
            <v>1</v>
          </cell>
          <cell r="D11">
            <v>4.95</v>
          </cell>
        </row>
        <row r="12">
          <cell r="A12" t="str">
            <v>Outdoor Tri-Fly</v>
          </cell>
          <cell r="B12" t="str">
            <v>1007-634-O107</v>
          </cell>
          <cell r="C12">
            <v>5</v>
          </cell>
          <cell r="D12">
            <v>8.9499999999999993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James" refreshedDate="41458.456699421295" createdVersion="3" refreshedVersion="3" minRefreshableVersion="3" recordCount="27">
  <cacheSource type="worksheet">
    <worksheetSource ref="A1:D28" sheet="pivot"/>
  </cacheSource>
  <cacheFields count="4">
    <cacheField name="Date" numFmtId="14">
      <sharedItems containsSemiMixedTypes="0" containsNonDate="0" containsDate="1" containsString="0" minDate="2003-01-04T00:00:00" maxDate="2003-07-05T00:00:00"/>
    </cacheField>
    <cacheField name="Region of Europe" numFmtId="0">
      <sharedItems count="4">
        <s v="West"/>
        <s v="North"/>
        <s v="South"/>
        <s v="East"/>
      </sharedItems>
    </cacheField>
    <cacheField name="Chief Salesperson" numFmtId="0">
      <sharedItems count="4">
        <s v="James Miller"/>
        <s v="Bjorn Rasmussen"/>
        <s v="Pablo Garcia"/>
        <s v="Marie Jones"/>
      </sharedItems>
    </cacheField>
    <cacheField name="Sales (€000)" numFmtId="0">
      <sharedItems containsSemiMixedTypes="0" containsString="0" containsNumber="1" containsInteger="1" minValue="20" maxValue="175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">
  <r>
    <d v="2003-01-04T00:00:00"/>
    <x v="0"/>
    <x v="0"/>
    <n v="45"/>
  </r>
  <r>
    <d v="2003-01-11T00:00:00"/>
    <x v="1"/>
    <x v="1"/>
    <n v="50"/>
  </r>
  <r>
    <d v="2003-01-18T00:00:00"/>
    <x v="2"/>
    <x v="2"/>
    <n v="55"/>
  </r>
  <r>
    <d v="2003-01-25T00:00:00"/>
    <x v="0"/>
    <x v="0"/>
    <n v="70"/>
  </r>
  <r>
    <d v="2003-02-01T00:00:00"/>
    <x v="3"/>
    <x v="3"/>
    <n v="20"/>
  </r>
  <r>
    <d v="2003-02-08T00:00:00"/>
    <x v="1"/>
    <x v="1"/>
    <n v="100"/>
  </r>
  <r>
    <d v="2003-02-15T00:00:00"/>
    <x v="2"/>
    <x v="2"/>
    <n v="150"/>
  </r>
  <r>
    <d v="2003-02-22T00:00:00"/>
    <x v="0"/>
    <x v="0"/>
    <n v="120"/>
  </r>
  <r>
    <d v="2003-02-28T00:00:00"/>
    <x v="3"/>
    <x v="3"/>
    <n v="175"/>
  </r>
  <r>
    <d v="2003-03-07T00:00:00"/>
    <x v="1"/>
    <x v="1"/>
    <n v="135"/>
  </r>
  <r>
    <d v="2003-03-14T00:00:00"/>
    <x v="2"/>
    <x v="2"/>
    <n v="20"/>
  </r>
  <r>
    <d v="2003-03-21T00:00:00"/>
    <x v="0"/>
    <x v="0"/>
    <n v="25"/>
  </r>
  <r>
    <d v="2003-03-28T00:00:00"/>
    <x v="3"/>
    <x v="3"/>
    <n v="26"/>
  </r>
  <r>
    <d v="2003-04-04T00:00:00"/>
    <x v="1"/>
    <x v="1"/>
    <n v="27"/>
  </r>
  <r>
    <d v="2003-04-11T00:00:00"/>
    <x v="2"/>
    <x v="2"/>
    <n v="28"/>
  </r>
  <r>
    <d v="2003-04-18T00:00:00"/>
    <x v="0"/>
    <x v="0"/>
    <n v="29"/>
  </r>
  <r>
    <d v="2003-04-25T00:00:00"/>
    <x v="3"/>
    <x v="3"/>
    <n v="30"/>
  </r>
  <r>
    <d v="2003-05-02T00:00:00"/>
    <x v="1"/>
    <x v="1"/>
    <n v="31"/>
  </r>
  <r>
    <d v="2003-05-09T00:00:00"/>
    <x v="2"/>
    <x v="2"/>
    <n v="32"/>
  </r>
  <r>
    <d v="2003-05-16T00:00:00"/>
    <x v="0"/>
    <x v="0"/>
    <n v="33"/>
  </r>
  <r>
    <d v="2003-05-23T00:00:00"/>
    <x v="3"/>
    <x v="3"/>
    <n v="34"/>
  </r>
  <r>
    <d v="2003-05-30T00:00:00"/>
    <x v="1"/>
    <x v="1"/>
    <n v="35"/>
  </r>
  <r>
    <d v="2003-06-06T00:00:00"/>
    <x v="2"/>
    <x v="2"/>
    <n v="36"/>
  </r>
  <r>
    <d v="2003-06-13T00:00:00"/>
    <x v="0"/>
    <x v="0"/>
    <n v="37"/>
  </r>
  <r>
    <d v="2003-06-20T00:00:00"/>
    <x v="3"/>
    <x v="3"/>
    <n v="38"/>
  </r>
  <r>
    <d v="2003-06-27T00:00:00"/>
    <x v="1"/>
    <x v="1"/>
    <n v="39"/>
  </r>
  <r>
    <d v="2003-07-04T00:00:00"/>
    <x v="2"/>
    <x v="2"/>
    <n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F5:K11" firstHeaderRow="1" firstDataRow="2" firstDataCol="1"/>
  <pivotFields count="4">
    <pivotField numFmtId="14" showAll="0"/>
    <pivotField axis="axisRow" showAll="0">
      <items count="5">
        <item x="3"/>
        <item x="1"/>
        <item x="2"/>
        <item x="0"/>
        <item t="default"/>
      </items>
    </pivotField>
    <pivotField axis="axisCol" showAll="0">
      <items count="5">
        <item x="1"/>
        <item x="0"/>
        <item x="3"/>
        <item x="2"/>
        <item t="default"/>
      </items>
    </pivotField>
    <pivotField dataField="1"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5">
    <i>
      <x/>
    </i>
    <i>
      <x v="1"/>
    </i>
    <i>
      <x v="2"/>
    </i>
    <i>
      <x v="3"/>
    </i>
    <i t="grand">
      <x/>
    </i>
  </colItems>
  <dataFields count="1">
    <dataField name="Sum of Sales (€000)" fld="3" baseField="0" baseItem="0" numFmtId="44"/>
  </dataFields>
  <pivotTableStyleInfo name="PivotStyleMedium15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mdb.com/title/tt0468569/" TargetMode="External"/><Relationship Id="rId13" Type="http://schemas.openxmlformats.org/officeDocument/2006/relationships/hyperlink" Target="http://www.imdb.com/title/tt0120737/" TargetMode="External"/><Relationship Id="rId3" Type="http://schemas.openxmlformats.org/officeDocument/2006/relationships/hyperlink" Target="http://www.imdb.com/title/tt0071562/" TargetMode="External"/><Relationship Id="rId7" Type="http://schemas.openxmlformats.org/officeDocument/2006/relationships/hyperlink" Target="http://www.imdb.com/title/tt0108052/" TargetMode="External"/><Relationship Id="rId12" Type="http://schemas.openxmlformats.org/officeDocument/2006/relationships/hyperlink" Target="http://www.imdb.com/title/tt0073486/" TargetMode="External"/><Relationship Id="rId2" Type="http://schemas.openxmlformats.org/officeDocument/2006/relationships/hyperlink" Target="http://www.imdb.com/title/tt0068646/" TargetMode="External"/><Relationship Id="rId1" Type="http://schemas.openxmlformats.org/officeDocument/2006/relationships/hyperlink" Target="http://www.imdb.com/title/tt0111161/" TargetMode="External"/><Relationship Id="rId6" Type="http://schemas.openxmlformats.org/officeDocument/2006/relationships/hyperlink" Target="http://www.imdb.com/title/tt0050083/" TargetMode="External"/><Relationship Id="rId11" Type="http://schemas.openxmlformats.org/officeDocument/2006/relationships/hyperlink" Target="http://www.imdb.com/title/tt0080684/" TargetMode="External"/><Relationship Id="rId5" Type="http://schemas.openxmlformats.org/officeDocument/2006/relationships/hyperlink" Target="http://www.imdb.com/title/tt0060196/" TargetMode="External"/><Relationship Id="rId15" Type="http://schemas.openxmlformats.org/officeDocument/2006/relationships/hyperlink" Target="http://www.imdb.com/title/tt0099685/" TargetMode="External"/><Relationship Id="rId10" Type="http://schemas.openxmlformats.org/officeDocument/2006/relationships/hyperlink" Target="http://www.imdb.com/title/tt0137523/" TargetMode="External"/><Relationship Id="rId4" Type="http://schemas.openxmlformats.org/officeDocument/2006/relationships/hyperlink" Target="http://www.imdb.com/title/tt0110912/" TargetMode="External"/><Relationship Id="rId9" Type="http://schemas.openxmlformats.org/officeDocument/2006/relationships/hyperlink" Target="http://www.imdb.com/title/tt0167260/" TargetMode="External"/><Relationship Id="rId14" Type="http://schemas.openxmlformats.org/officeDocument/2006/relationships/hyperlink" Target="http://www.imdb.com/title/tt1375666/" TargetMode="Externa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3"/>
  <sheetViews>
    <sheetView workbookViewId="0"/>
  </sheetViews>
  <sheetFormatPr defaultRowHeight="18.75"/>
  <cols>
    <col min="1" max="1" width="63.42578125" style="13" bestFit="1" customWidth="1"/>
    <col min="2" max="2" width="11.42578125" style="13" bestFit="1" customWidth="1"/>
    <col min="3" max="4" width="9.140625" style="13"/>
    <col min="5" max="5" width="22.5703125" style="13" bestFit="1" customWidth="1"/>
    <col min="6" max="16384" width="9.140625" style="13"/>
  </cols>
  <sheetData>
    <row r="1" spans="1:5">
      <c r="A1" s="21" t="s">
        <v>111</v>
      </c>
      <c r="B1" s="21" t="s">
        <v>127</v>
      </c>
    </row>
    <row r="2" spans="1:5">
      <c r="A2" s="27" t="s">
        <v>112</v>
      </c>
      <c r="B2" s="27" t="s">
        <v>174</v>
      </c>
    </row>
    <row r="3" spans="1:5">
      <c r="A3" s="27" t="s">
        <v>113</v>
      </c>
      <c r="B3" s="27" t="s">
        <v>175</v>
      </c>
      <c r="D3" s="13">
        <v>1</v>
      </c>
      <c r="E3" s="30" t="s">
        <v>192</v>
      </c>
    </row>
    <row r="4" spans="1:5">
      <c r="A4" s="27"/>
      <c r="B4" s="27"/>
      <c r="D4" s="13">
        <v>2</v>
      </c>
      <c r="E4" s="30" t="s">
        <v>188</v>
      </c>
    </row>
    <row r="5" spans="1:5">
      <c r="A5" s="27"/>
      <c r="B5" s="27"/>
      <c r="D5" s="13">
        <v>3</v>
      </c>
      <c r="E5" s="30" t="s">
        <v>189</v>
      </c>
    </row>
    <row r="6" spans="1:5">
      <c r="A6" s="27" t="s">
        <v>114</v>
      </c>
      <c r="B6" s="27" t="s">
        <v>176</v>
      </c>
      <c r="D6" s="13">
        <v>4</v>
      </c>
      <c r="E6" s="30" t="s">
        <v>190</v>
      </c>
    </row>
    <row r="7" spans="1:5">
      <c r="A7" s="27" t="s">
        <v>115</v>
      </c>
      <c r="B7" s="27" t="s">
        <v>174</v>
      </c>
      <c r="D7" s="13">
        <v>5</v>
      </c>
      <c r="E7" s="30" t="s">
        <v>191</v>
      </c>
    </row>
    <row r="8" spans="1:5">
      <c r="A8" s="27"/>
      <c r="B8" s="27"/>
    </row>
    <row r="9" spans="1:5">
      <c r="A9" s="27"/>
      <c r="B9" s="27"/>
    </row>
    <row r="10" spans="1:5">
      <c r="A10" s="27" t="s">
        <v>116</v>
      </c>
      <c r="B10" s="27" t="s">
        <v>177</v>
      </c>
    </row>
    <row r="11" spans="1:5">
      <c r="A11" s="27" t="s">
        <v>117</v>
      </c>
      <c r="B11" s="27" t="s">
        <v>178</v>
      </c>
    </row>
    <row r="12" spans="1:5">
      <c r="A12" s="27" t="s">
        <v>118</v>
      </c>
      <c r="B12" s="27" t="s">
        <v>179</v>
      </c>
    </row>
    <row r="13" spans="1:5">
      <c r="A13" s="27"/>
      <c r="B13" s="27"/>
    </row>
    <row r="14" spans="1:5">
      <c r="A14" s="27" t="s">
        <v>119</v>
      </c>
      <c r="B14" s="27" t="s">
        <v>180</v>
      </c>
    </row>
    <row r="15" spans="1:5">
      <c r="A15" s="27" t="s">
        <v>120</v>
      </c>
      <c r="B15" s="27" t="s">
        <v>181</v>
      </c>
    </row>
    <row r="16" spans="1:5">
      <c r="A16" s="27" t="s">
        <v>121</v>
      </c>
      <c r="B16" s="27" t="s">
        <v>182</v>
      </c>
    </row>
    <row r="17" spans="1:2">
      <c r="A17" s="27" t="s">
        <v>122</v>
      </c>
      <c r="B17" s="27" t="s">
        <v>183</v>
      </c>
    </row>
    <row r="18" spans="1:2">
      <c r="A18" s="27"/>
      <c r="B18" s="27"/>
    </row>
    <row r="19" spans="1:2">
      <c r="A19" s="27"/>
      <c r="B19" s="27"/>
    </row>
    <row r="20" spans="1:2">
      <c r="A20" s="27" t="s">
        <v>123</v>
      </c>
      <c r="B20" s="27" t="s">
        <v>184</v>
      </c>
    </row>
    <row r="21" spans="1:2">
      <c r="A21" s="27" t="s">
        <v>124</v>
      </c>
      <c r="B21" s="27" t="s">
        <v>185</v>
      </c>
    </row>
    <row r="22" spans="1:2">
      <c r="A22" s="27" t="s">
        <v>125</v>
      </c>
      <c r="B22" s="27" t="s">
        <v>186</v>
      </c>
    </row>
    <row r="23" spans="1:2">
      <c r="A23" s="27" t="s">
        <v>126</v>
      </c>
      <c r="B23" s="27" t="s">
        <v>187</v>
      </c>
    </row>
  </sheetData>
  <pageMargins left="0.7" right="0.7" top="0.75" bottom="0.75" header="0.3" footer="0.3"/>
  <pageSetup paperSize="9" orientation="portrait" r:id="rId1"/>
  <ignoredErrors>
    <ignoredError sqref="B20:B23 B2:B3 B10:B12 B6:B7 B14:B1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92D050"/>
  </sheetPr>
  <dimension ref="A2:K25"/>
  <sheetViews>
    <sheetView workbookViewId="0"/>
  </sheetViews>
  <sheetFormatPr defaultColWidth="9" defaultRowHeight="18.75"/>
  <cols>
    <col min="1" max="1" width="16" style="13" bestFit="1" customWidth="1"/>
    <col min="2" max="2" width="16" style="13" hidden="1" customWidth="1"/>
    <col min="3" max="3" width="9" style="13"/>
    <col min="4" max="4" width="10.140625" style="13" customWidth="1"/>
    <col min="5" max="8" width="16" style="13" bestFit="1" customWidth="1"/>
    <col min="9" max="9" width="8.28515625" style="13" bestFit="1" customWidth="1"/>
    <col min="10" max="11" width="20" style="13" bestFit="1" customWidth="1"/>
    <col min="12" max="16384" width="9" style="13"/>
  </cols>
  <sheetData>
    <row r="2" spans="1:11">
      <c r="D2" s="43"/>
      <c r="E2" s="62" t="s">
        <v>273</v>
      </c>
      <c r="F2" s="62" t="s">
        <v>274</v>
      </c>
      <c r="G2" s="62" t="s">
        <v>275</v>
      </c>
      <c r="H2" s="62" t="s">
        <v>276</v>
      </c>
      <c r="K2" s="67" t="s">
        <v>288</v>
      </c>
    </row>
    <row r="3" spans="1:11">
      <c r="D3" s="21" t="s">
        <v>80</v>
      </c>
      <c r="E3" s="59">
        <v>1000</v>
      </c>
      <c r="F3" s="59">
        <v>5000</v>
      </c>
      <c r="G3" s="59">
        <v>4000</v>
      </c>
      <c r="H3" s="59">
        <v>3000</v>
      </c>
    </row>
    <row r="4" spans="1:11">
      <c r="A4" s="30" t="s">
        <v>276</v>
      </c>
      <c r="B4" s="13">
        <f>MATCH(A4,E2:H2,0)</f>
        <v>4</v>
      </c>
      <c r="D4" s="21" t="s">
        <v>166</v>
      </c>
      <c r="E4" s="59">
        <v>9000</v>
      </c>
      <c r="F4" s="59">
        <v>13000</v>
      </c>
      <c r="G4" s="59">
        <v>7000</v>
      </c>
      <c r="H4" s="59">
        <v>11000</v>
      </c>
    </row>
    <row r="5" spans="1:11">
      <c r="A5" s="30" t="s">
        <v>87</v>
      </c>
      <c r="B5" s="13">
        <f>MATCH(A5,D3:D14,0)</f>
        <v>10</v>
      </c>
      <c r="D5" s="21" t="s">
        <v>82</v>
      </c>
      <c r="E5" s="59">
        <v>17000</v>
      </c>
      <c r="F5" s="59">
        <v>21000</v>
      </c>
      <c r="G5" s="59">
        <v>10000</v>
      </c>
      <c r="H5" s="59">
        <v>19000</v>
      </c>
    </row>
    <row r="6" spans="1:11">
      <c r="A6" s="63">
        <f>INDEX(E3:H14,B5,B4)</f>
        <v>75000</v>
      </c>
      <c r="D6" s="21" t="s">
        <v>83</v>
      </c>
      <c r="E6" s="59">
        <v>25000</v>
      </c>
      <c r="F6" s="59">
        <v>29000</v>
      </c>
      <c r="G6" s="59">
        <v>13000</v>
      </c>
      <c r="H6" s="59">
        <v>27000</v>
      </c>
    </row>
    <row r="7" spans="1:11">
      <c r="D7" s="21" t="s">
        <v>84</v>
      </c>
      <c r="E7" s="59">
        <v>33000</v>
      </c>
      <c r="F7" s="59">
        <v>37000</v>
      </c>
      <c r="G7" s="59">
        <v>16000</v>
      </c>
      <c r="H7" s="59">
        <v>35000</v>
      </c>
    </row>
    <row r="8" spans="1:11">
      <c r="D8" s="21" t="s">
        <v>167</v>
      </c>
      <c r="E8" s="59">
        <v>41000</v>
      </c>
      <c r="F8" s="59">
        <v>45000</v>
      </c>
      <c r="G8" s="59">
        <v>19000</v>
      </c>
      <c r="H8" s="59">
        <v>43000</v>
      </c>
    </row>
    <row r="9" spans="1:11">
      <c r="D9" s="21" t="s">
        <v>168</v>
      </c>
      <c r="E9" s="59">
        <v>49000</v>
      </c>
      <c r="F9" s="59">
        <v>53000</v>
      </c>
      <c r="G9" s="59">
        <v>22000</v>
      </c>
      <c r="H9" s="59">
        <v>51000</v>
      </c>
    </row>
    <row r="10" spans="1:11">
      <c r="D10" s="21" t="s">
        <v>85</v>
      </c>
      <c r="E10" s="59">
        <v>57000</v>
      </c>
      <c r="F10" s="59">
        <v>61000</v>
      </c>
      <c r="G10" s="59">
        <v>25000</v>
      </c>
      <c r="H10" s="59">
        <v>59000</v>
      </c>
    </row>
    <row r="11" spans="1:11">
      <c r="D11" s="21" t="s">
        <v>86</v>
      </c>
      <c r="E11" s="59">
        <v>65000</v>
      </c>
      <c r="F11" s="59">
        <v>69000</v>
      </c>
      <c r="G11" s="59">
        <v>28000</v>
      </c>
      <c r="H11" s="59">
        <v>67000</v>
      </c>
    </row>
    <row r="12" spans="1:11">
      <c r="D12" s="21" t="s">
        <v>87</v>
      </c>
      <c r="E12" s="59">
        <v>73000</v>
      </c>
      <c r="F12" s="59">
        <v>77000</v>
      </c>
      <c r="G12" s="59">
        <v>31000</v>
      </c>
      <c r="H12" s="59">
        <v>75000</v>
      </c>
    </row>
    <row r="13" spans="1:11">
      <c r="D13" s="21" t="s">
        <v>88</v>
      </c>
      <c r="E13" s="59">
        <v>81000</v>
      </c>
      <c r="F13" s="59">
        <v>85000</v>
      </c>
      <c r="G13" s="59">
        <v>34000</v>
      </c>
      <c r="H13" s="59">
        <v>83000</v>
      </c>
    </row>
    <row r="14" spans="1:11">
      <c r="D14" s="21" t="s">
        <v>89</v>
      </c>
      <c r="E14" s="59">
        <v>89000</v>
      </c>
      <c r="F14" s="59">
        <v>93000</v>
      </c>
      <c r="G14" s="59">
        <v>37000</v>
      </c>
      <c r="H14" s="59">
        <v>91000</v>
      </c>
    </row>
    <row r="17" spans="1:11">
      <c r="A17" s="64"/>
      <c r="B17" s="64"/>
      <c r="C17" s="64"/>
      <c r="D17" s="65"/>
      <c r="E17" s="21"/>
      <c r="F17" s="62" t="s">
        <v>207</v>
      </c>
      <c r="G17" s="66"/>
      <c r="H17" s="62" t="s">
        <v>207</v>
      </c>
      <c r="I17" s="62" t="s">
        <v>286</v>
      </c>
      <c r="J17" s="62" t="s">
        <v>287</v>
      </c>
      <c r="K17" s="62" t="s">
        <v>285</v>
      </c>
    </row>
    <row r="18" spans="1:11">
      <c r="A18" s="64"/>
      <c r="B18" s="64"/>
      <c r="C18" s="64"/>
      <c r="D18" s="64"/>
      <c r="E18" s="27" t="s">
        <v>277</v>
      </c>
      <c r="F18" s="27" t="s">
        <v>251</v>
      </c>
      <c r="H18" s="27" t="s">
        <v>251</v>
      </c>
      <c r="I18" s="27">
        <f>MATCH(H18,$F$18:$F$25,0)</f>
        <v>1</v>
      </c>
      <c r="J18" s="27" t="str">
        <f>INDEX($E$18:$E$25,I18,0)</f>
        <v>Joe Davidson</v>
      </c>
      <c r="K18" s="27" t="str">
        <f t="shared" ref="K18:K25" si="0">INDEX($E$18:$E$25,MATCH(H18,$F$18:$F$25,0),0)</f>
        <v>Joe Davidson</v>
      </c>
    </row>
    <row r="19" spans="1:11">
      <c r="A19" s="64"/>
      <c r="B19" s="64"/>
      <c r="C19" s="64"/>
      <c r="D19" s="64"/>
      <c r="E19" s="27" t="s">
        <v>278</v>
      </c>
      <c r="F19" s="27" t="s">
        <v>252</v>
      </c>
      <c r="H19" s="27" t="s">
        <v>252</v>
      </c>
      <c r="I19" s="27">
        <f t="shared" ref="I19:I25" si="1">MATCH(H19,$F$18:$F$25,0)</f>
        <v>2</v>
      </c>
      <c r="J19" s="27" t="str">
        <f t="shared" ref="J19:J25" si="2">INDEX($E$18:$E$25,I19,0)</f>
        <v>Joe Smith</v>
      </c>
      <c r="K19" s="27" t="str">
        <f t="shared" si="0"/>
        <v>Joe Smith</v>
      </c>
    </row>
    <row r="20" spans="1:11">
      <c r="A20" s="64"/>
      <c r="B20" s="64"/>
      <c r="C20" s="64"/>
      <c r="D20" s="64"/>
      <c r="E20" s="27" t="s">
        <v>279</v>
      </c>
      <c r="F20" s="27" t="s">
        <v>253</v>
      </c>
      <c r="H20" s="27" t="s">
        <v>253</v>
      </c>
      <c r="I20" s="27">
        <f t="shared" si="1"/>
        <v>3</v>
      </c>
      <c r="J20" s="27" t="str">
        <f t="shared" si="2"/>
        <v>Joe Anderson</v>
      </c>
      <c r="K20" s="27" t="str">
        <f t="shared" si="0"/>
        <v>Joe Anderson</v>
      </c>
    </row>
    <row r="21" spans="1:11">
      <c r="A21" s="64"/>
      <c r="B21" s="64"/>
      <c r="C21" s="64"/>
      <c r="D21" s="64"/>
      <c r="E21" s="27" t="s">
        <v>280</v>
      </c>
      <c r="F21" s="27" t="s">
        <v>254</v>
      </c>
      <c r="H21" s="27" t="s">
        <v>254</v>
      </c>
      <c r="I21" s="27">
        <f t="shared" si="1"/>
        <v>4</v>
      </c>
      <c r="J21" s="27" t="str">
        <f t="shared" si="2"/>
        <v>Matthew Phelps</v>
      </c>
      <c r="K21" s="27" t="str">
        <f t="shared" si="0"/>
        <v>Matthew Phelps</v>
      </c>
    </row>
    <row r="22" spans="1:11">
      <c r="A22" s="64"/>
      <c r="B22" s="64"/>
      <c r="C22" s="64"/>
      <c r="D22" s="64"/>
      <c r="E22" s="27" t="s">
        <v>281</v>
      </c>
      <c r="F22" s="27" t="s">
        <v>255</v>
      </c>
      <c r="H22" s="27" t="s">
        <v>255</v>
      </c>
      <c r="I22" s="27">
        <f t="shared" si="1"/>
        <v>5</v>
      </c>
      <c r="J22" s="27" t="str">
        <f t="shared" si="2"/>
        <v>Matthew Hickins</v>
      </c>
      <c r="K22" s="27" t="str">
        <f t="shared" si="0"/>
        <v>Matthew Hickins</v>
      </c>
    </row>
    <row r="23" spans="1:11">
      <c r="A23" s="64"/>
      <c r="B23" s="64"/>
      <c r="C23" s="64"/>
      <c r="D23" s="64"/>
      <c r="E23" s="27" t="s">
        <v>282</v>
      </c>
      <c r="F23" s="27" t="s">
        <v>256</v>
      </c>
      <c r="H23" s="27" t="s">
        <v>256</v>
      </c>
      <c r="I23" s="27">
        <f t="shared" si="1"/>
        <v>6</v>
      </c>
      <c r="J23" s="27" t="str">
        <f t="shared" si="2"/>
        <v>Richard Squires</v>
      </c>
      <c r="K23" s="27" t="str">
        <f t="shared" si="0"/>
        <v>Richard Squires</v>
      </c>
    </row>
    <row r="24" spans="1:11">
      <c r="A24" s="64"/>
      <c r="B24" s="64"/>
      <c r="C24" s="64"/>
      <c r="D24" s="64"/>
      <c r="E24" s="27" t="s">
        <v>283</v>
      </c>
      <c r="F24" s="27" t="s">
        <v>257</v>
      </c>
      <c r="H24" s="27" t="s">
        <v>257</v>
      </c>
      <c r="I24" s="27">
        <f t="shared" si="1"/>
        <v>7</v>
      </c>
      <c r="J24" s="27" t="str">
        <f t="shared" si="2"/>
        <v>David Low</v>
      </c>
      <c r="K24" s="27" t="str">
        <f t="shared" si="0"/>
        <v>David Low</v>
      </c>
    </row>
    <row r="25" spans="1:11">
      <c r="A25" s="64"/>
      <c r="B25" s="64"/>
      <c r="C25" s="64"/>
      <c r="D25" s="64"/>
      <c r="E25" s="27" t="s">
        <v>284</v>
      </c>
      <c r="F25" s="27" t="s">
        <v>258</v>
      </c>
      <c r="H25" s="27" t="s">
        <v>258</v>
      </c>
      <c r="I25" s="27">
        <f t="shared" si="1"/>
        <v>8</v>
      </c>
      <c r="J25" s="27" t="str">
        <f t="shared" si="2"/>
        <v>David Arnold</v>
      </c>
      <c r="K25" s="27" t="str">
        <f t="shared" si="0"/>
        <v>David Arnold</v>
      </c>
    </row>
  </sheetData>
  <dataValidations count="2">
    <dataValidation type="list" allowBlank="1" showInputMessage="1" showErrorMessage="1" sqref="A4">
      <formula1>$E$2:$H$2</formula1>
    </dataValidation>
    <dataValidation type="list" allowBlank="1" showInputMessage="1" showErrorMessage="1" sqref="A5">
      <formula1>$D$3:$D$14</formula1>
    </dataValidation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C23"/>
  <sheetViews>
    <sheetView workbookViewId="0"/>
  </sheetViews>
  <sheetFormatPr defaultRowHeight="18.75"/>
  <cols>
    <col min="1" max="1" width="14.85546875" style="13" bestFit="1" customWidth="1"/>
    <col min="2" max="2" width="11.42578125" style="13" bestFit="1" customWidth="1"/>
    <col min="3" max="3" width="19" style="13" bestFit="1" customWidth="1"/>
    <col min="4" max="16384" width="9.140625" style="13"/>
  </cols>
  <sheetData>
    <row r="1" spans="1:3">
      <c r="A1" s="22" t="s">
        <v>44</v>
      </c>
      <c r="B1" s="22" t="s">
        <v>45</v>
      </c>
      <c r="C1" s="23" t="s">
        <v>6</v>
      </c>
    </row>
    <row r="2" spans="1:3">
      <c r="B2" s="13" t="s">
        <v>49</v>
      </c>
    </row>
    <row r="4" spans="1:3">
      <c r="A4" s="22" t="s">
        <v>44</v>
      </c>
      <c r="B4" s="22" t="s">
        <v>45</v>
      </c>
      <c r="C4" s="23" t="s">
        <v>6</v>
      </c>
    </row>
    <row r="5" spans="1:3">
      <c r="A5" s="24">
        <v>38191</v>
      </c>
      <c r="B5" s="25" t="s">
        <v>47</v>
      </c>
      <c r="C5" s="26">
        <v>9.67</v>
      </c>
    </row>
    <row r="6" spans="1:3">
      <c r="A6" s="24">
        <v>38180</v>
      </c>
      <c r="B6" s="26" t="s">
        <v>48</v>
      </c>
      <c r="C6" s="26">
        <v>11.47</v>
      </c>
    </row>
    <row r="7" spans="1:3">
      <c r="A7" s="24">
        <v>38190</v>
      </c>
      <c r="B7" s="25" t="s">
        <v>49</v>
      </c>
      <c r="C7" s="26">
        <v>27.61</v>
      </c>
    </row>
    <row r="8" spans="1:3">
      <c r="A8" s="24">
        <v>38187</v>
      </c>
      <c r="B8" s="26" t="s">
        <v>50</v>
      </c>
      <c r="C8" s="26">
        <v>34.51</v>
      </c>
    </row>
    <row r="9" spans="1:3">
      <c r="A9" s="24">
        <v>38173</v>
      </c>
      <c r="B9" s="26" t="s">
        <v>51</v>
      </c>
      <c r="C9" s="26">
        <v>26.41</v>
      </c>
    </row>
    <row r="10" spans="1:3">
      <c r="A10" s="24">
        <v>38183</v>
      </c>
      <c r="B10" s="25" t="s">
        <v>52</v>
      </c>
      <c r="C10" s="26">
        <v>35.26</v>
      </c>
    </row>
    <row r="11" spans="1:3">
      <c r="A11" s="24">
        <v>38181</v>
      </c>
      <c r="B11" s="26" t="s">
        <v>53</v>
      </c>
      <c r="C11" s="26">
        <v>19.95</v>
      </c>
    </row>
    <row r="12" spans="1:3">
      <c r="A12" s="24">
        <v>38174</v>
      </c>
      <c r="B12" s="25" t="s">
        <v>52</v>
      </c>
      <c r="C12" s="26">
        <v>37.51</v>
      </c>
    </row>
    <row r="13" spans="1:3">
      <c r="A13" s="24">
        <v>38175</v>
      </c>
      <c r="B13" s="26" t="s">
        <v>54</v>
      </c>
      <c r="C13" s="26">
        <v>34.950000000000003</v>
      </c>
    </row>
    <row r="14" spans="1:3">
      <c r="A14" s="24">
        <v>38194</v>
      </c>
      <c r="B14" s="25" t="s">
        <v>49</v>
      </c>
      <c r="C14" s="26">
        <v>39.520000000000003</v>
      </c>
    </row>
    <row r="15" spans="1:3">
      <c r="A15" s="24">
        <v>38195</v>
      </c>
      <c r="B15" s="25" t="s">
        <v>55</v>
      </c>
      <c r="C15" s="26">
        <v>19.45</v>
      </c>
    </row>
    <row r="16" spans="1:3">
      <c r="A16" s="24">
        <v>38189</v>
      </c>
      <c r="B16" s="25" t="s">
        <v>56</v>
      </c>
      <c r="C16" s="26">
        <v>27.51</v>
      </c>
    </row>
    <row r="17" spans="1:3">
      <c r="A17" s="24">
        <v>38184</v>
      </c>
      <c r="B17" s="26" t="s">
        <v>57</v>
      </c>
      <c r="C17" s="26">
        <v>19.63</v>
      </c>
    </row>
    <row r="18" spans="1:3">
      <c r="A18" s="24">
        <v>38176</v>
      </c>
      <c r="B18" s="26" t="s">
        <v>49</v>
      </c>
      <c r="C18" s="26">
        <v>21.35</v>
      </c>
    </row>
    <row r="19" spans="1:3">
      <c r="A19" s="24">
        <v>38182</v>
      </c>
      <c r="B19" s="26" t="s">
        <v>57</v>
      </c>
      <c r="C19" s="26">
        <v>16.45</v>
      </c>
    </row>
    <row r="20" spans="1:3">
      <c r="A20" s="24">
        <v>38177</v>
      </c>
      <c r="B20" s="25" t="s">
        <v>58</v>
      </c>
      <c r="C20" s="26">
        <v>19.45</v>
      </c>
    </row>
    <row r="21" spans="1:3">
      <c r="A21" s="24">
        <v>38188</v>
      </c>
      <c r="B21" s="25" t="s">
        <v>59</v>
      </c>
      <c r="C21" s="26">
        <v>23.45</v>
      </c>
    </row>
    <row r="23" spans="1:3">
      <c r="B23" s="13" t="s">
        <v>79</v>
      </c>
      <c r="C23" s="13">
        <f>DMAX(A4:C21,3,A1:C2)</f>
        <v>39.520000000000003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C10"/>
  <sheetViews>
    <sheetView workbookViewId="0"/>
  </sheetViews>
  <sheetFormatPr defaultRowHeight="18.75"/>
  <cols>
    <col min="1" max="1" width="25.28515625" style="13" customWidth="1"/>
    <col min="2" max="2" width="15.42578125" style="13" bestFit="1" customWidth="1"/>
    <col min="3" max="16384" width="9.140625" style="13"/>
  </cols>
  <sheetData>
    <row r="1" spans="1:3">
      <c r="A1" s="50" t="s">
        <v>156</v>
      </c>
    </row>
    <row r="2" spans="1:3">
      <c r="A2" s="51" t="s">
        <v>157</v>
      </c>
    </row>
    <row r="3" spans="1:3">
      <c r="A3" s="51" t="s">
        <v>158</v>
      </c>
    </row>
    <row r="4" spans="1:3">
      <c r="A4" s="51" t="s">
        <v>159</v>
      </c>
    </row>
    <row r="5" spans="1:3">
      <c r="A5" s="51" t="s">
        <v>160</v>
      </c>
    </row>
    <row r="6" spans="1:3">
      <c r="A6" s="51" t="s">
        <v>161</v>
      </c>
    </row>
    <row r="7" spans="1:3">
      <c r="A7" s="51" t="s">
        <v>162</v>
      </c>
    </row>
    <row r="8" spans="1:3">
      <c r="A8" s="51" t="s">
        <v>163</v>
      </c>
    </row>
    <row r="9" spans="1:3">
      <c r="A9" s="51" t="s">
        <v>164</v>
      </c>
    </row>
    <row r="10" spans="1:3">
      <c r="A10" s="52">
        <f>COUNTIF(A2:A9,"*"&amp;$B$10&amp;"*")</f>
        <v>3</v>
      </c>
      <c r="B10" s="53" t="s">
        <v>36</v>
      </c>
      <c r="C10" s="13" t="s">
        <v>165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13"/>
  <sheetViews>
    <sheetView workbookViewId="0"/>
  </sheetViews>
  <sheetFormatPr defaultRowHeight="18.75"/>
  <cols>
    <col min="1" max="1" width="6.140625" style="13" bestFit="1" customWidth="1"/>
    <col min="2" max="2" width="18.5703125" style="13" bestFit="1" customWidth="1"/>
    <col min="3" max="16384" width="9.140625" style="13"/>
  </cols>
  <sheetData>
    <row r="1" spans="1:2">
      <c r="A1" s="27" t="s">
        <v>80</v>
      </c>
    </row>
    <row r="2" spans="1:2">
      <c r="A2" s="27" t="s">
        <v>81</v>
      </c>
    </row>
    <row r="3" spans="1:2">
      <c r="A3" s="27" t="s">
        <v>82</v>
      </c>
    </row>
    <row r="4" spans="1:2">
      <c r="A4" s="27" t="s">
        <v>83</v>
      </c>
    </row>
    <row r="5" spans="1:2">
      <c r="A5" s="27" t="s">
        <v>84</v>
      </c>
    </row>
    <row r="6" spans="1:2">
      <c r="A6" s="27"/>
    </row>
    <row r="7" spans="1:2">
      <c r="A7" s="27"/>
    </row>
    <row r="8" spans="1:2">
      <c r="A8" s="27" t="s">
        <v>85</v>
      </c>
    </row>
    <row r="9" spans="1:2">
      <c r="A9" s="27" t="s">
        <v>86</v>
      </c>
    </row>
    <row r="10" spans="1:2">
      <c r="A10" s="27" t="s">
        <v>87</v>
      </c>
    </row>
    <row r="11" spans="1:2">
      <c r="A11" s="27" t="s">
        <v>88</v>
      </c>
    </row>
    <row r="12" spans="1:2">
      <c r="A12" s="27" t="s">
        <v>89</v>
      </c>
    </row>
    <row r="13" spans="1:2">
      <c r="A13" s="27">
        <f>COUNTA(A1:A12)</f>
        <v>10</v>
      </c>
      <c r="B13" s="32" t="s">
        <v>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tabColor rgb="FF92D050"/>
  </sheetPr>
  <dimension ref="A1:C18"/>
  <sheetViews>
    <sheetView workbookViewId="0"/>
  </sheetViews>
  <sheetFormatPr defaultRowHeight="18.75"/>
  <cols>
    <col min="1" max="1" width="12.5703125" style="13" bestFit="1" customWidth="1"/>
    <col min="2" max="3" width="8" style="13" bestFit="1" customWidth="1"/>
    <col min="4" max="16384" width="9.140625" style="13"/>
  </cols>
  <sheetData>
    <row r="1" spans="1:3">
      <c r="A1" s="21" t="s">
        <v>108</v>
      </c>
      <c r="B1" s="21" t="s">
        <v>109</v>
      </c>
      <c r="C1" s="21" t="s">
        <v>110</v>
      </c>
    </row>
    <row r="2" spans="1:3">
      <c r="A2" s="27" t="s">
        <v>91</v>
      </c>
      <c r="B2" s="20">
        <v>10</v>
      </c>
      <c r="C2" s="27" t="str">
        <f>IF(B2&gt;=20,"pass","fail")</f>
        <v>fail</v>
      </c>
    </row>
    <row r="3" spans="1:3">
      <c r="A3" s="27" t="s">
        <v>92</v>
      </c>
      <c r="B3" s="20">
        <v>11</v>
      </c>
      <c r="C3" s="27" t="str">
        <f t="shared" ref="C3:C18" si="0">IF(B3&gt;=20,"pass","fail")</f>
        <v>fail</v>
      </c>
    </row>
    <row r="4" spans="1:3">
      <c r="A4" s="27" t="s">
        <v>93</v>
      </c>
      <c r="B4" s="20">
        <v>28</v>
      </c>
      <c r="C4" s="27" t="str">
        <f t="shared" si="0"/>
        <v>pass</v>
      </c>
    </row>
    <row r="5" spans="1:3">
      <c r="A5" s="27" t="s">
        <v>94</v>
      </c>
      <c r="B5" s="20">
        <v>35</v>
      </c>
      <c r="C5" s="27" t="str">
        <f t="shared" si="0"/>
        <v>pass</v>
      </c>
    </row>
    <row r="6" spans="1:3">
      <c r="A6" s="27" t="s">
        <v>95</v>
      </c>
      <c r="B6" s="20">
        <v>26</v>
      </c>
      <c r="C6" s="27" t="str">
        <f t="shared" si="0"/>
        <v>pass</v>
      </c>
    </row>
    <row r="7" spans="1:3">
      <c r="A7" s="27" t="s">
        <v>96</v>
      </c>
      <c r="B7" s="20">
        <v>35</v>
      </c>
      <c r="C7" s="27" t="str">
        <f t="shared" si="0"/>
        <v>pass</v>
      </c>
    </row>
    <row r="8" spans="1:3">
      <c r="A8" s="27" t="s">
        <v>97</v>
      </c>
      <c r="B8" s="20">
        <v>20</v>
      </c>
      <c r="C8" s="27" t="str">
        <f t="shared" si="0"/>
        <v>pass</v>
      </c>
    </row>
    <row r="9" spans="1:3">
      <c r="A9" s="27" t="s">
        <v>98</v>
      </c>
      <c r="B9" s="20">
        <v>38</v>
      </c>
      <c r="C9" s="27" t="str">
        <f t="shared" si="0"/>
        <v>pass</v>
      </c>
    </row>
    <row r="10" spans="1:3">
      <c r="A10" s="27" t="s">
        <v>99</v>
      </c>
      <c r="B10" s="20">
        <v>35</v>
      </c>
      <c r="C10" s="27" t="str">
        <f t="shared" si="0"/>
        <v>pass</v>
      </c>
    </row>
    <row r="11" spans="1:3">
      <c r="A11" s="27" t="s">
        <v>100</v>
      </c>
      <c r="B11" s="20">
        <v>40</v>
      </c>
      <c r="C11" s="27" t="str">
        <f t="shared" si="0"/>
        <v>pass</v>
      </c>
    </row>
    <row r="12" spans="1:3">
      <c r="A12" s="27" t="s">
        <v>101</v>
      </c>
      <c r="B12" s="20">
        <v>19</v>
      </c>
      <c r="C12" s="27" t="str">
        <f t="shared" si="0"/>
        <v>fail</v>
      </c>
    </row>
    <row r="13" spans="1:3">
      <c r="A13" s="27" t="s">
        <v>102</v>
      </c>
      <c r="B13" s="20">
        <v>28</v>
      </c>
      <c r="C13" s="27" t="str">
        <f t="shared" si="0"/>
        <v>pass</v>
      </c>
    </row>
    <row r="14" spans="1:3">
      <c r="A14" s="27" t="s">
        <v>103</v>
      </c>
      <c r="B14" s="20">
        <v>20</v>
      </c>
      <c r="C14" s="27" t="str">
        <f t="shared" si="0"/>
        <v>pass</v>
      </c>
    </row>
    <row r="15" spans="1:3">
      <c r="A15" s="27" t="s">
        <v>104</v>
      </c>
      <c r="B15" s="20">
        <v>21</v>
      </c>
      <c r="C15" s="27" t="str">
        <f t="shared" si="0"/>
        <v>pass</v>
      </c>
    </row>
    <row r="16" spans="1:3">
      <c r="A16" s="27" t="s">
        <v>105</v>
      </c>
      <c r="B16" s="20">
        <v>16</v>
      </c>
      <c r="C16" s="27" t="str">
        <f t="shared" si="0"/>
        <v>fail</v>
      </c>
    </row>
    <row r="17" spans="1:3">
      <c r="A17" s="27" t="s">
        <v>106</v>
      </c>
      <c r="B17" s="20">
        <v>19</v>
      </c>
      <c r="C17" s="27" t="str">
        <f t="shared" si="0"/>
        <v>fail</v>
      </c>
    </row>
    <row r="18" spans="1:3">
      <c r="A18" s="27" t="s">
        <v>107</v>
      </c>
      <c r="B18" s="20">
        <v>23</v>
      </c>
      <c r="C18" s="27" t="str">
        <f t="shared" si="0"/>
        <v>pass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L81"/>
  <sheetViews>
    <sheetView workbookViewId="0"/>
  </sheetViews>
  <sheetFormatPr defaultColWidth="11.7109375" defaultRowHeight="18.75"/>
  <cols>
    <col min="1" max="1" width="13.5703125" style="13" customWidth="1"/>
    <col min="2" max="2" width="14.5703125" style="13" bestFit="1" customWidth="1"/>
    <col min="3" max="3" width="12.7109375" style="13" customWidth="1"/>
    <col min="4" max="4" width="19" style="13" bestFit="1" customWidth="1"/>
    <col min="5" max="5" width="14.140625" style="13" customWidth="1"/>
    <col min="6" max="6" width="2.140625" style="13" customWidth="1"/>
    <col min="7" max="7" width="12.28515625" style="13" bestFit="1" customWidth="1"/>
    <col min="8" max="8" width="5.42578125" style="13" bestFit="1" customWidth="1"/>
    <col min="9" max="9" width="19" style="13" bestFit="1" customWidth="1"/>
    <col min="10" max="10" width="4.140625" style="13" bestFit="1" customWidth="1"/>
    <col min="11" max="11" width="15.140625" style="13" bestFit="1" customWidth="1"/>
    <col min="12" max="12" width="12.85546875" style="13" bestFit="1" customWidth="1"/>
    <col min="13" max="16384" width="11.7109375" style="13"/>
  </cols>
  <sheetData>
    <row r="1" spans="1:12" ht="75">
      <c r="A1" s="39" t="s">
        <v>3</v>
      </c>
      <c r="B1" s="39" t="s">
        <v>4</v>
      </c>
      <c r="C1" s="39" t="s">
        <v>5</v>
      </c>
      <c r="D1" s="21" t="s">
        <v>6</v>
      </c>
      <c r="E1" s="40" t="s">
        <v>7</v>
      </c>
      <c r="F1" s="41"/>
      <c r="G1" s="42" t="s">
        <v>11</v>
      </c>
      <c r="H1" s="43" t="s">
        <v>12</v>
      </c>
      <c r="I1" s="43" t="s">
        <v>6</v>
      </c>
      <c r="J1" s="44"/>
      <c r="K1" s="42" t="s">
        <v>13</v>
      </c>
      <c r="L1" s="45" t="s">
        <v>14</v>
      </c>
    </row>
    <row r="2" spans="1:12">
      <c r="A2" s="34" t="s">
        <v>8</v>
      </c>
      <c r="B2" s="34" t="s">
        <v>9</v>
      </c>
      <c r="C2" s="34" t="s">
        <v>10</v>
      </c>
      <c r="D2" s="34">
        <v>10</v>
      </c>
      <c r="E2" s="34">
        <f>IF(AND(C2="east",D2&lt;20),D2*1.08,D2)</f>
        <v>10</v>
      </c>
      <c r="G2" s="33" t="s">
        <v>16</v>
      </c>
      <c r="H2" s="34"/>
      <c r="I2" s="35" t="s">
        <v>17</v>
      </c>
      <c r="J2" s="36">
        <v>20</v>
      </c>
      <c r="K2" s="34" t="s">
        <v>18</v>
      </c>
      <c r="L2" s="37">
        <v>0.08</v>
      </c>
    </row>
    <row r="3" spans="1:12">
      <c r="A3" s="34" t="s">
        <v>15</v>
      </c>
      <c r="B3" s="34" t="s">
        <v>9</v>
      </c>
      <c r="C3" s="34" t="s">
        <v>10</v>
      </c>
      <c r="D3" s="34">
        <v>15</v>
      </c>
      <c r="E3" s="34">
        <f t="shared" ref="E3:E66" si="0">IF(AND(C3="east",D3&lt;20),D3*1.08,D3)</f>
        <v>15</v>
      </c>
      <c r="G3" s="34" t="s">
        <v>20</v>
      </c>
      <c r="H3" s="34"/>
      <c r="I3" s="34"/>
      <c r="J3" s="34"/>
      <c r="K3" s="34"/>
      <c r="L3" s="38" t="s">
        <v>21</v>
      </c>
    </row>
    <row r="4" spans="1:12">
      <c r="A4" s="34" t="s">
        <v>19</v>
      </c>
      <c r="B4" s="34" t="s">
        <v>9</v>
      </c>
      <c r="C4" s="34" t="s">
        <v>10</v>
      </c>
      <c r="D4" s="34">
        <v>40</v>
      </c>
      <c r="E4" s="34">
        <f t="shared" si="0"/>
        <v>40</v>
      </c>
    </row>
    <row r="5" spans="1:12">
      <c r="A5" s="34" t="s">
        <v>22</v>
      </c>
      <c r="B5" s="34" t="s">
        <v>9</v>
      </c>
      <c r="C5" s="34" t="s">
        <v>10</v>
      </c>
      <c r="D5" s="34">
        <v>5</v>
      </c>
      <c r="E5" s="34">
        <f t="shared" si="0"/>
        <v>5</v>
      </c>
    </row>
    <row r="6" spans="1:12">
      <c r="A6" s="34" t="s">
        <v>8</v>
      </c>
      <c r="B6" s="34" t="s">
        <v>23</v>
      </c>
      <c r="C6" s="34" t="s">
        <v>24</v>
      </c>
      <c r="D6" s="34">
        <v>15</v>
      </c>
      <c r="E6" s="34">
        <f t="shared" si="0"/>
        <v>15</v>
      </c>
    </row>
    <row r="7" spans="1:12">
      <c r="A7" s="34" t="s">
        <v>15</v>
      </c>
      <c r="B7" s="34" t="s">
        <v>23</v>
      </c>
      <c r="C7" s="34" t="s">
        <v>24</v>
      </c>
      <c r="D7" s="34">
        <v>30</v>
      </c>
      <c r="E7" s="34">
        <f t="shared" si="0"/>
        <v>30</v>
      </c>
    </row>
    <row r="8" spans="1:12">
      <c r="A8" s="34" t="s">
        <v>19</v>
      </c>
      <c r="B8" s="34" t="s">
        <v>23</v>
      </c>
      <c r="C8" s="34" t="s">
        <v>24</v>
      </c>
      <c r="D8" s="34">
        <v>5</v>
      </c>
      <c r="E8" s="34">
        <f t="shared" si="0"/>
        <v>5</v>
      </c>
    </row>
    <row r="9" spans="1:12">
      <c r="A9" s="34" t="s">
        <v>22</v>
      </c>
      <c r="B9" s="34" t="s">
        <v>23</v>
      </c>
      <c r="C9" s="34" t="s">
        <v>24</v>
      </c>
      <c r="D9" s="34">
        <v>10</v>
      </c>
      <c r="E9" s="34">
        <f t="shared" si="0"/>
        <v>10</v>
      </c>
    </row>
    <row r="10" spans="1:12">
      <c r="A10" s="34" t="s">
        <v>8</v>
      </c>
      <c r="B10" s="34" t="s">
        <v>25</v>
      </c>
      <c r="C10" s="34" t="s">
        <v>10</v>
      </c>
      <c r="D10" s="34">
        <v>15</v>
      </c>
      <c r="E10" s="34">
        <f t="shared" si="0"/>
        <v>15</v>
      </c>
    </row>
    <row r="11" spans="1:12">
      <c r="A11" s="34" t="s">
        <v>15</v>
      </c>
      <c r="B11" s="34" t="s">
        <v>25</v>
      </c>
      <c r="C11" s="34" t="s">
        <v>10</v>
      </c>
      <c r="D11" s="34">
        <v>40</v>
      </c>
      <c r="E11" s="34">
        <f t="shared" si="0"/>
        <v>40</v>
      </c>
    </row>
    <row r="12" spans="1:12">
      <c r="A12" s="34" t="s">
        <v>19</v>
      </c>
      <c r="B12" s="34" t="s">
        <v>25</v>
      </c>
      <c r="C12" s="34" t="s">
        <v>10</v>
      </c>
      <c r="D12" s="34">
        <v>90</v>
      </c>
      <c r="E12" s="34">
        <f t="shared" si="0"/>
        <v>90</v>
      </c>
    </row>
    <row r="13" spans="1:12">
      <c r="A13" s="34" t="s">
        <v>22</v>
      </c>
      <c r="B13" s="34" t="s">
        <v>25</v>
      </c>
      <c r="C13" s="34" t="s">
        <v>10</v>
      </c>
      <c r="D13" s="34">
        <v>5</v>
      </c>
      <c r="E13" s="34">
        <f t="shared" si="0"/>
        <v>5</v>
      </c>
    </row>
    <row r="14" spans="1:12">
      <c r="A14" s="34" t="s">
        <v>8</v>
      </c>
      <c r="B14" s="34" t="s">
        <v>26</v>
      </c>
      <c r="C14" s="34" t="s">
        <v>24</v>
      </c>
      <c r="D14" s="34">
        <v>5</v>
      </c>
      <c r="E14" s="34">
        <f t="shared" si="0"/>
        <v>5</v>
      </c>
    </row>
    <row r="15" spans="1:12">
      <c r="A15" s="34" t="s">
        <v>15</v>
      </c>
      <c r="B15" s="34" t="s">
        <v>26</v>
      </c>
      <c r="C15" s="34" t="s">
        <v>24</v>
      </c>
      <c r="D15" s="34">
        <v>10</v>
      </c>
      <c r="E15" s="34">
        <f t="shared" si="0"/>
        <v>10</v>
      </c>
    </row>
    <row r="16" spans="1:12">
      <c r="A16" s="34" t="s">
        <v>19</v>
      </c>
      <c r="B16" s="34" t="s">
        <v>26</v>
      </c>
      <c r="C16" s="34" t="s">
        <v>24</v>
      </c>
      <c r="D16" s="34">
        <v>15</v>
      </c>
      <c r="E16" s="34">
        <f t="shared" si="0"/>
        <v>15</v>
      </c>
    </row>
    <row r="17" spans="1:5">
      <c r="A17" s="34" t="s">
        <v>22</v>
      </c>
      <c r="B17" s="34" t="s">
        <v>26</v>
      </c>
      <c r="C17" s="34" t="s">
        <v>24</v>
      </c>
      <c r="D17" s="34">
        <v>5</v>
      </c>
      <c r="E17" s="34">
        <f t="shared" si="0"/>
        <v>5</v>
      </c>
    </row>
    <row r="18" spans="1:5">
      <c r="A18" s="34" t="s">
        <v>8</v>
      </c>
      <c r="B18" s="34" t="s">
        <v>27</v>
      </c>
      <c r="C18" s="34" t="s">
        <v>16</v>
      </c>
      <c r="D18" s="34">
        <v>5</v>
      </c>
      <c r="E18" s="34">
        <f t="shared" si="0"/>
        <v>5.4</v>
      </c>
    </row>
    <row r="19" spans="1:5">
      <c r="A19" s="34" t="s">
        <v>15</v>
      </c>
      <c r="B19" s="34" t="s">
        <v>27</v>
      </c>
      <c r="C19" s="34" t="s">
        <v>16</v>
      </c>
      <c r="D19" s="34">
        <v>10</v>
      </c>
      <c r="E19" s="34">
        <f t="shared" si="0"/>
        <v>10.8</v>
      </c>
    </row>
    <row r="20" spans="1:5">
      <c r="A20" s="34" t="s">
        <v>19</v>
      </c>
      <c r="B20" s="34" t="s">
        <v>27</v>
      </c>
      <c r="C20" s="34" t="s">
        <v>16</v>
      </c>
      <c r="D20" s="34">
        <v>20</v>
      </c>
      <c r="E20" s="34">
        <f t="shared" si="0"/>
        <v>20</v>
      </c>
    </row>
    <row r="21" spans="1:5">
      <c r="A21" s="34" t="s">
        <v>22</v>
      </c>
      <c r="B21" s="34" t="s">
        <v>27</v>
      </c>
      <c r="C21" s="34" t="s">
        <v>16</v>
      </c>
      <c r="D21" s="34">
        <v>5</v>
      </c>
      <c r="E21" s="34">
        <f t="shared" si="0"/>
        <v>5.4</v>
      </c>
    </row>
    <row r="22" spans="1:5">
      <c r="A22" s="34" t="s">
        <v>8</v>
      </c>
      <c r="B22" s="34" t="s">
        <v>28</v>
      </c>
      <c r="C22" s="34" t="s">
        <v>24</v>
      </c>
      <c r="D22" s="34">
        <v>10</v>
      </c>
      <c r="E22" s="34">
        <f t="shared" si="0"/>
        <v>10</v>
      </c>
    </row>
    <row r="23" spans="1:5">
      <c r="A23" s="34" t="s">
        <v>15</v>
      </c>
      <c r="B23" s="34" t="s">
        <v>28</v>
      </c>
      <c r="C23" s="34" t="s">
        <v>24</v>
      </c>
      <c r="D23" s="34">
        <v>40</v>
      </c>
      <c r="E23" s="34">
        <f t="shared" si="0"/>
        <v>40</v>
      </c>
    </row>
    <row r="24" spans="1:5">
      <c r="A24" s="34" t="s">
        <v>19</v>
      </c>
      <c r="B24" s="34" t="s">
        <v>28</v>
      </c>
      <c r="C24" s="34" t="s">
        <v>24</v>
      </c>
      <c r="D24" s="34">
        <v>5</v>
      </c>
      <c r="E24" s="34">
        <f t="shared" si="0"/>
        <v>5</v>
      </c>
    </row>
    <row r="25" spans="1:5">
      <c r="A25" s="34" t="s">
        <v>22</v>
      </c>
      <c r="B25" s="34" t="s">
        <v>28</v>
      </c>
      <c r="C25" s="34" t="s">
        <v>24</v>
      </c>
      <c r="D25" s="34">
        <v>10</v>
      </c>
      <c r="E25" s="34">
        <f t="shared" si="0"/>
        <v>10</v>
      </c>
    </row>
    <row r="26" spans="1:5">
      <c r="A26" s="34" t="s">
        <v>8</v>
      </c>
      <c r="B26" s="34" t="s">
        <v>29</v>
      </c>
      <c r="C26" s="34" t="s">
        <v>16</v>
      </c>
      <c r="D26" s="34">
        <v>30</v>
      </c>
      <c r="E26" s="34">
        <f t="shared" si="0"/>
        <v>30</v>
      </c>
    </row>
    <row r="27" spans="1:5">
      <c r="A27" s="34" t="s">
        <v>15</v>
      </c>
      <c r="B27" s="34" t="s">
        <v>29</v>
      </c>
      <c r="C27" s="34" t="s">
        <v>16</v>
      </c>
      <c r="D27" s="34">
        <v>10</v>
      </c>
      <c r="E27" s="34">
        <f t="shared" si="0"/>
        <v>10.8</v>
      </c>
    </row>
    <row r="28" spans="1:5">
      <c r="A28" s="34" t="s">
        <v>19</v>
      </c>
      <c r="B28" s="34" t="s">
        <v>29</v>
      </c>
      <c r="C28" s="34" t="s">
        <v>16</v>
      </c>
      <c r="D28" s="34">
        <v>15</v>
      </c>
      <c r="E28" s="34">
        <f t="shared" si="0"/>
        <v>16.200000000000003</v>
      </c>
    </row>
    <row r="29" spans="1:5">
      <c r="A29" s="34" t="s">
        <v>22</v>
      </c>
      <c r="B29" s="34" t="s">
        <v>29</v>
      </c>
      <c r="C29" s="34" t="s">
        <v>16</v>
      </c>
      <c r="D29" s="34">
        <v>15</v>
      </c>
      <c r="E29" s="34">
        <f t="shared" si="0"/>
        <v>16.200000000000003</v>
      </c>
    </row>
    <row r="30" spans="1:5">
      <c r="A30" s="34" t="s">
        <v>8</v>
      </c>
      <c r="B30" s="34" t="s">
        <v>30</v>
      </c>
      <c r="C30" s="34" t="s">
        <v>24</v>
      </c>
      <c r="D30" s="34">
        <v>5</v>
      </c>
      <c r="E30" s="34">
        <f t="shared" si="0"/>
        <v>5</v>
      </c>
    </row>
    <row r="31" spans="1:5">
      <c r="A31" s="34" t="s">
        <v>15</v>
      </c>
      <c r="B31" s="34" t="s">
        <v>30</v>
      </c>
      <c r="C31" s="34" t="s">
        <v>24</v>
      </c>
      <c r="D31" s="34">
        <v>10</v>
      </c>
      <c r="E31" s="34">
        <f t="shared" si="0"/>
        <v>10</v>
      </c>
    </row>
    <row r="32" spans="1:5">
      <c r="A32" s="34" t="s">
        <v>19</v>
      </c>
      <c r="B32" s="34" t="s">
        <v>30</v>
      </c>
      <c r="C32" s="34" t="s">
        <v>24</v>
      </c>
      <c r="D32" s="34">
        <v>20</v>
      </c>
      <c r="E32" s="34">
        <f t="shared" si="0"/>
        <v>20</v>
      </c>
    </row>
    <row r="33" spans="1:5">
      <c r="A33" s="34" t="s">
        <v>22</v>
      </c>
      <c r="B33" s="34" t="s">
        <v>30</v>
      </c>
      <c r="C33" s="34" t="s">
        <v>24</v>
      </c>
      <c r="D33" s="34">
        <v>10</v>
      </c>
      <c r="E33" s="34">
        <f t="shared" si="0"/>
        <v>10</v>
      </c>
    </row>
    <row r="34" spans="1:5">
      <c r="A34" s="34" t="s">
        <v>8</v>
      </c>
      <c r="B34" s="34" t="s">
        <v>31</v>
      </c>
      <c r="C34" s="34" t="s">
        <v>10</v>
      </c>
      <c r="D34" s="34">
        <v>10</v>
      </c>
      <c r="E34" s="34">
        <f t="shared" si="0"/>
        <v>10</v>
      </c>
    </row>
    <row r="35" spans="1:5">
      <c r="A35" s="34" t="s">
        <v>15</v>
      </c>
      <c r="B35" s="34" t="s">
        <v>31</v>
      </c>
      <c r="C35" s="34" t="s">
        <v>10</v>
      </c>
      <c r="D35" s="34">
        <v>20</v>
      </c>
      <c r="E35" s="34">
        <f t="shared" si="0"/>
        <v>20</v>
      </c>
    </row>
    <row r="36" spans="1:5">
      <c r="A36" s="34" t="s">
        <v>19</v>
      </c>
      <c r="B36" s="34" t="s">
        <v>31</v>
      </c>
      <c r="C36" s="34" t="s">
        <v>10</v>
      </c>
      <c r="D36" s="34">
        <v>45</v>
      </c>
      <c r="E36" s="34">
        <f t="shared" si="0"/>
        <v>45</v>
      </c>
    </row>
    <row r="37" spans="1:5">
      <c r="A37" s="34" t="s">
        <v>22</v>
      </c>
      <c r="B37" s="34" t="s">
        <v>31</v>
      </c>
      <c r="C37" s="34" t="s">
        <v>10</v>
      </c>
      <c r="D37" s="34">
        <v>15</v>
      </c>
      <c r="E37" s="34">
        <f t="shared" si="0"/>
        <v>15</v>
      </c>
    </row>
    <row r="38" spans="1:5">
      <c r="A38" s="34" t="s">
        <v>8</v>
      </c>
      <c r="B38" s="34" t="s">
        <v>32</v>
      </c>
      <c r="C38" s="34" t="s">
        <v>16</v>
      </c>
      <c r="D38" s="34">
        <v>5</v>
      </c>
      <c r="E38" s="34">
        <f t="shared" si="0"/>
        <v>5.4</v>
      </c>
    </row>
    <row r="39" spans="1:5">
      <c r="A39" s="34" t="s">
        <v>15</v>
      </c>
      <c r="B39" s="34" t="s">
        <v>32</v>
      </c>
      <c r="C39" s="34" t="s">
        <v>16</v>
      </c>
      <c r="D39" s="34">
        <v>10</v>
      </c>
      <c r="E39" s="34">
        <f t="shared" si="0"/>
        <v>10.8</v>
      </c>
    </row>
    <row r="40" spans="1:5">
      <c r="A40" s="34" t="s">
        <v>19</v>
      </c>
      <c r="B40" s="34" t="s">
        <v>32</v>
      </c>
      <c r="C40" s="34" t="s">
        <v>16</v>
      </c>
      <c r="D40" s="34">
        <v>20</v>
      </c>
      <c r="E40" s="34">
        <f t="shared" si="0"/>
        <v>20</v>
      </c>
    </row>
    <row r="41" spans="1:5">
      <c r="A41" s="34" t="s">
        <v>22</v>
      </c>
      <c r="B41" s="34" t="s">
        <v>32</v>
      </c>
      <c r="C41" s="34" t="s">
        <v>16</v>
      </c>
      <c r="D41" s="34">
        <v>5</v>
      </c>
      <c r="E41" s="34">
        <f t="shared" si="0"/>
        <v>5.4</v>
      </c>
    </row>
    <row r="42" spans="1:5">
      <c r="A42" s="34" t="s">
        <v>8</v>
      </c>
      <c r="B42" s="34" t="s">
        <v>33</v>
      </c>
      <c r="C42" s="34" t="s">
        <v>34</v>
      </c>
      <c r="D42" s="34">
        <v>5</v>
      </c>
      <c r="E42" s="34">
        <f t="shared" si="0"/>
        <v>5</v>
      </c>
    </row>
    <row r="43" spans="1:5">
      <c r="A43" s="34" t="s">
        <v>15</v>
      </c>
      <c r="B43" s="34" t="s">
        <v>33</v>
      </c>
      <c r="C43" s="34" t="s">
        <v>34</v>
      </c>
      <c r="D43" s="34">
        <v>10</v>
      </c>
      <c r="E43" s="34">
        <f t="shared" si="0"/>
        <v>10</v>
      </c>
    </row>
    <row r="44" spans="1:5">
      <c r="A44" s="34" t="s">
        <v>19</v>
      </c>
      <c r="B44" s="34" t="s">
        <v>33</v>
      </c>
      <c r="C44" s="34" t="s">
        <v>34</v>
      </c>
      <c r="D44" s="34">
        <v>25</v>
      </c>
      <c r="E44" s="34">
        <f t="shared" si="0"/>
        <v>25</v>
      </c>
    </row>
    <row r="45" spans="1:5">
      <c r="A45" s="34" t="s">
        <v>22</v>
      </c>
      <c r="B45" s="34" t="s">
        <v>33</v>
      </c>
      <c r="C45" s="34" t="s">
        <v>34</v>
      </c>
      <c r="D45" s="34">
        <v>10</v>
      </c>
      <c r="E45" s="34">
        <f t="shared" si="0"/>
        <v>10</v>
      </c>
    </row>
    <row r="46" spans="1:5">
      <c r="A46" s="34" t="s">
        <v>8</v>
      </c>
      <c r="B46" s="34" t="s">
        <v>35</v>
      </c>
      <c r="C46" s="34" t="s">
        <v>24</v>
      </c>
      <c r="D46" s="34">
        <v>25</v>
      </c>
      <c r="E46" s="34">
        <f t="shared" si="0"/>
        <v>25</v>
      </c>
    </row>
    <row r="47" spans="1:5">
      <c r="A47" s="34" t="s">
        <v>15</v>
      </c>
      <c r="B47" s="34" t="s">
        <v>35</v>
      </c>
      <c r="C47" s="34" t="s">
        <v>24</v>
      </c>
      <c r="D47" s="34">
        <v>35</v>
      </c>
      <c r="E47" s="34">
        <f t="shared" si="0"/>
        <v>35</v>
      </c>
    </row>
    <row r="48" spans="1:5">
      <c r="A48" s="34" t="s">
        <v>19</v>
      </c>
      <c r="B48" s="34" t="s">
        <v>35</v>
      </c>
      <c r="C48" s="34" t="s">
        <v>24</v>
      </c>
      <c r="D48" s="34">
        <v>50</v>
      </c>
      <c r="E48" s="34">
        <f t="shared" si="0"/>
        <v>50</v>
      </c>
    </row>
    <row r="49" spans="1:5">
      <c r="A49" s="34" t="s">
        <v>22</v>
      </c>
      <c r="B49" s="34" t="s">
        <v>35</v>
      </c>
      <c r="C49" s="34" t="s">
        <v>24</v>
      </c>
      <c r="D49" s="34">
        <v>30</v>
      </c>
      <c r="E49" s="34">
        <f t="shared" si="0"/>
        <v>30</v>
      </c>
    </row>
    <row r="50" spans="1:5">
      <c r="A50" s="34" t="s">
        <v>8</v>
      </c>
      <c r="B50" s="34" t="s">
        <v>36</v>
      </c>
      <c r="C50" s="34" t="s">
        <v>24</v>
      </c>
      <c r="D50" s="34">
        <v>10</v>
      </c>
      <c r="E50" s="34">
        <f t="shared" si="0"/>
        <v>10</v>
      </c>
    </row>
    <row r="51" spans="1:5">
      <c r="A51" s="34" t="s">
        <v>15</v>
      </c>
      <c r="B51" s="34" t="s">
        <v>36</v>
      </c>
      <c r="C51" s="34" t="s">
        <v>24</v>
      </c>
      <c r="D51" s="34">
        <v>15</v>
      </c>
      <c r="E51" s="34">
        <f t="shared" si="0"/>
        <v>15</v>
      </c>
    </row>
    <row r="52" spans="1:5">
      <c r="A52" s="34" t="s">
        <v>19</v>
      </c>
      <c r="B52" s="34" t="s">
        <v>36</v>
      </c>
      <c r="C52" s="34" t="s">
        <v>24</v>
      </c>
      <c r="D52" s="34">
        <v>20</v>
      </c>
      <c r="E52" s="34">
        <f t="shared" si="0"/>
        <v>20</v>
      </c>
    </row>
    <row r="53" spans="1:5">
      <c r="A53" s="34" t="s">
        <v>22</v>
      </c>
      <c r="B53" s="34" t="s">
        <v>36</v>
      </c>
      <c r="C53" s="34" t="s">
        <v>24</v>
      </c>
      <c r="D53" s="34">
        <v>5</v>
      </c>
      <c r="E53" s="34">
        <f t="shared" si="0"/>
        <v>5</v>
      </c>
    </row>
    <row r="54" spans="1:5">
      <c r="A54" s="34" t="s">
        <v>8</v>
      </c>
      <c r="B54" s="34" t="s">
        <v>37</v>
      </c>
      <c r="C54" s="34" t="s">
        <v>10</v>
      </c>
      <c r="D54" s="34">
        <v>10</v>
      </c>
      <c r="E54" s="34">
        <f t="shared" si="0"/>
        <v>10</v>
      </c>
    </row>
    <row r="55" spans="1:5">
      <c r="A55" s="34" t="s">
        <v>15</v>
      </c>
      <c r="B55" s="34" t="s">
        <v>37</v>
      </c>
      <c r="C55" s="34" t="s">
        <v>10</v>
      </c>
      <c r="D55" s="34">
        <v>15</v>
      </c>
      <c r="E55" s="34">
        <f t="shared" si="0"/>
        <v>15</v>
      </c>
    </row>
    <row r="56" spans="1:5">
      <c r="A56" s="34" t="s">
        <v>19</v>
      </c>
      <c r="B56" s="34" t="s">
        <v>37</v>
      </c>
      <c r="C56" s="34" t="s">
        <v>10</v>
      </c>
      <c r="D56" s="34">
        <v>20</v>
      </c>
      <c r="E56" s="34">
        <f t="shared" si="0"/>
        <v>20</v>
      </c>
    </row>
    <row r="57" spans="1:5">
      <c r="A57" s="34" t="s">
        <v>22</v>
      </c>
      <c r="B57" s="34" t="s">
        <v>37</v>
      </c>
      <c r="C57" s="34" t="s">
        <v>10</v>
      </c>
      <c r="D57" s="34">
        <v>5</v>
      </c>
      <c r="E57" s="34">
        <f t="shared" si="0"/>
        <v>5</v>
      </c>
    </row>
    <row r="58" spans="1:5">
      <c r="A58" s="34" t="s">
        <v>8</v>
      </c>
      <c r="B58" s="34" t="s">
        <v>38</v>
      </c>
      <c r="C58" s="34" t="s">
        <v>34</v>
      </c>
      <c r="D58" s="34">
        <v>5</v>
      </c>
      <c r="E58" s="34">
        <f t="shared" si="0"/>
        <v>5</v>
      </c>
    </row>
    <row r="59" spans="1:5">
      <c r="A59" s="34" t="s">
        <v>15</v>
      </c>
      <c r="B59" s="34" t="s">
        <v>38</v>
      </c>
      <c r="C59" s="34" t="s">
        <v>34</v>
      </c>
      <c r="D59" s="34">
        <v>10</v>
      </c>
      <c r="E59" s="34">
        <f t="shared" si="0"/>
        <v>10</v>
      </c>
    </row>
    <row r="60" spans="1:5">
      <c r="A60" s="34" t="s">
        <v>19</v>
      </c>
      <c r="B60" s="34" t="s">
        <v>38</v>
      </c>
      <c r="C60" s="34" t="s">
        <v>34</v>
      </c>
      <c r="D60" s="34">
        <v>25</v>
      </c>
      <c r="E60" s="34">
        <f t="shared" si="0"/>
        <v>25</v>
      </c>
    </row>
    <row r="61" spans="1:5">
      <c r="A61" s="34" t="s">
        <v>22</v>
      </c>
      <c r="B61" s="34" t="s">
        <v>38</v>
      </c>
      <c r="C61" s="34" t="s">
        <v>34</v>
      </c>
      <c r="D61" s="34">
        <v>10</v>
      </c>
      <c r="E61" s="34">
        <f t="shared" si="0"/>
        <v>10</v>
      </c>
    </row>
    <row r="62" spans="1:5">
      <c r="A62" s="34" t="s">
        <v>8</v>
      </c>
      <c r="B62" s="34" t="s">
        <v>39</v>
      </c>
      <c r="C62" s="34" t="s">
        <v>10</v>
      </c>
      <c r="D62" s="34">
        <v>10</v>
      </c>
      <c r="E62" s="34">
        <f t="shared" si="0"/>
        <v>10</v>
      </c>
    </row>
    <row r="63" spans="1:5">
      <c r="A63" s="34" t="s">
        <v>15</v>
      </c>
      <c r="B63" s="34" t="s">
        <v>39</v>
      </c>
      <c r="C63" s="34" t="s">
        <v>10</v>
      </c>
      <c r="D63" s="34">
        <v>20</v>
      </c>
      <c r="E63" s="34">
        <f t="shared" si="0"/>
        <v>20</v>
      </c>
    </row>
    <row r="64" spans="1:5">
      <c r="A64" s="34" t="s">
        <v>19</v>
      </c>
      <c r="B64" s="34" t="s">
        <v>39</v>
      </c>
      <c r="C64" s="34" t="s">
        <v>10</v>
      </c>
      <c r="D64" s="34">
        <v>30</v>
      </c>
      <c r="E64" s="34">
        <f t="shared" si="0"/>
        <v>30</v>
      </c>
    </row>
    <row r="65" spans="1:5">
      <c r="A65" s="34" t="s">
        <v>22</v>
      </c>
      <c r="B65" s="34" t="s">
        <v>39</v>
      </c>
      <c r="C65" s="34" t="s">
        <v>10</v>
      </c>
      <c r="D65" s="34">
        <v>10</v>
      </c>
      <c r="E65" s="34">
        <f t="shared" si="0"/>
        <v>10</v>
      </c>
    </row>
    <row r="66" spans="1:5">
      <c r="A66" s="34" t="s">
        <v>8</v>
      </c>
      <c r="B66" s="34" t="s">
        <v>40</v>
      </c>
      <c r="C66" s="34" t="s">
        <v>24</v>
      </c>
      <c r="D66" s="34">
        <v>15</v>
      </c>
      <c r="E66" s="34">
        <f t="shared" si="0"/>
        <v>15</v>
      </c>
    </row>
    <row r="67" spans="1:5">
      <c r="A67" s="34" t="s">
        <v>15</v>
      </c>
      <c r="B67" s="34" t="s">
        <v>40</v>
      </c>
      <c r="C67" s="34" t="s">
        <v>24</v>
      </c>
      <c r="D67" s="34">
        <v>20</v>
      </c>
      <c r="E67" s="34">
        <f t="shared" ref="E67:E81" si="1">IF(AND(C67="east",D67&lt;20),D67*1.08,D67)</f>
        <v>20</v>
      </c>
    </row>
    <row r="68" spans="1:5">
      <c r="A68" s="34" t="s">
        <v>19</v>
      </c>
      <c r="B68" s="34" t="s">
        <v>40</v>
      </c>
      <c r="C68" s="34" t="s">
        <v>24</v>
      </c>
      <c r="D68" s="34">
        <v>45</v>
      </c>
      <c r="E68" s="34">
        <f t="shared" si="1"/>
        <v>45</v>
      </c>
    </row>
    <row r="69" spans="1:5">
      <c r="A69" s="34" t="s">
        <v>22</v>
      </c>
      <c r="B69" s="34" t="s">
        <v>40</v>
      </c>
      <c r="C69" s="34" t="s">
        <v>24</v>
      </c>
      <c r="D69" s="34">
        <v>10</v>
      </c>
      <c r="E69" s="34">
        <f t="shared" si="1"/>
        <v>10</v>
      </c>
    </row>
    <row r="70" spans="1:5">
      <c r="A70" s="34" t="s">
        <v>15</v>
      </c>
      <c r="B70" s="34" t="s">
        <v>41</v>
      </c>
      <c r="C70" s="34" t="s">
        <v>16</v>
      </c>
      <c r="D70" s="34">
        <v>20</v>
      </c>
      <c r="E70" s="34">
        <f t="shared" si="1"/>
        <v>20</v>
      </c>
    </row>
    <row r="71" spans="1:5">
      <c r="A71" s="34" t="s">
        <v>8</v>
      </c>
      <c r="B71" s="34" t="s">
        <v>41</v>
      </c>
      <c r="C71" s="34" t="s">
        <v>16</v>
      </c>
      <c r="D71" s="34">
        <v>15</v>
      </c>
      <c r="E71" s="34">
        <f t="shared" si="1"/>
        <v>16.200000000000003</v>
      </c>
    </row>
    <row r="72" spans="1:5">
      <c r="A72" s="34" t="s">
        <v>19</v>
      </c>
      <c r="B72" s="34" t="s">
        <v>41</v>
      </c>
      <c r="C72" s="34" t="s">
        <v>16</v>
      </c>
      <c r="D72" s="34">
        <v>30</v>
      </c>
      <c r="E72" s="34">
        <f t="shared" si="1"/>
        <v>30</v>
      </c>
    </row>
    <row r="73" spans="1:5">
      <c r="A73" s="34" t="s">
        <v>22</v>
      </c>
      <c r="B73" s="34" t="s">
        <v>41</v>
      </c>
      <c r="C73" s="34" t="s">
        <v>16</v>
      </c>
      <c r="D73" s="34">
        <v>20</v>
      </c>
      <c r="E73" s="34">
        <f t="shared" si="1"/>
        <v>20</v>
      </c>
    </row>
    <row r="74" spans="1:5">
      <c r="A74" s="34" t="s">
        <v>8</v>
      </c>
      <c r="B74" s="34" t="s">
        <v>42</v>
      </c>
      <c r="C74" s="34" t="s">
        <v>34</v>
      </c>
      <c r="D74" s="34">
        <v>10</v>
      </c>
      <c r="E74" s="34">
        <f t="shared" si="1"/>
        <v>10</v>
      </c>
    </row>
    <row r="75" spans="1:5">
      <c r="A75" s="34" t="s">
        <v>15</v>
      </c>
      <c r="B75" s="34" t="s">
        <v>42</v>
      </c>
      <c r="C75" s="34" t="s">
        <v>34</v>
      </c>
      <c r="D75" s="34">
        <v>15</v>
      </c>
      <c r="E75" s="34">
        <f t="shared" si="1"/>
        <v>15</v>
      </c>
    </row>
    <row r="76" spans="1:5">
      <c r="A76" s="34" t="s">
        <v>19</v>
      </c>
      <c r="B76" s="34" t="s">
        <v>42</v>
      </c>
      <c r="C76" s="34" t="s">
        <v>34</v>
      </c>
      <c r="D76" s="34">
        <v>20</v>
      </c>
      <c r="E76" s="34">
        <f t="shared" si="1"/>
        <v>20</v>
      </c>
    </row>
    <row r="77" spans="1:5">
      <c r="A77" s="34" t="s">
        <v>22</v>
      </c>
      <c r="B77" s="34" t="s">
        <v>42</v>
      </c>
      <c r="C77" s="34" t="s">
        <v>34</v>
      </c>
      <c r="D77" s="34">
        <v>15</v>
      </c>
      <c r="E77" s="34">
        <f t="shared" si="1"/>
        <v>15</v>
      </c>
    </row>
    <row r="78" spans="1:5">
      <c r="A78" s="34" t="s">
        <v>8</v>
      </c>
      <c r="B78" s="34" t="s">
        <v>43</v>
      </c>
      <c r="C78" s="34" t="s">
        <v>34</v>
      </c>
      <c r="D78" s="34">
        <v>10</v>
      </c>
      <c r="E78" s="34">
        <f t="shared" si="1"/>
        <v>10</v>
      </c>
    </row>
    <row r="79" spans="1:5">
      <c r="A79" s="34" t="s">
        <v>15</v>
      </c>
      <c r="B79" s="34" t="s">
        <v>43</v>
      </c>
      <c r="C79" s="34" t="s">
        <v>34</v>
      </c>
      <c r="D79" s="34">
        <v>15</v>
      </c>
      <c r="E79" s="34">
        <f t="shared" si="1"/>
        <v>15</v>
      </c>
    </row>
    <row r="80" spans="1:5">
      <c r="A80" s="34" t="s">
        <v>19</v>
      </c>
      <c r="B80" s="34" t="s">
        <v>43</v>
      </c>
      <c r="C80" s="34" t="s">
        <v>34</v>
      </c>
      <c r="D80" s="34">
        <v>15</v>
      </c>
      <c r="E80" s="34">
        <f t="shared" si="1"/>
        <v>15</v>
      </c>
    </row>
    <row r="81" spans="1:5">
      <c r="A81" s="34" t="s">
        <v>22</v>
      </c>
      <c r="B81" s="34" t="s">
        <v>43</v>
      </c>
      <c r="C81" s="34" t="s">
        <v>34</v>
      </c>
      <c r="D81" s="34">
        <v>5</v>
      </c>
      <c r="E81" s="34">
        <f t="shared" si="1"/>
        <v>5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rgb="FF92D050"/>
  </sheetPr>
  <dimension ref="A1:E5"/>
  <sheetViews>
    <sheetView workbookViewId="0"/>
  </sheetViews>
  <sheetFormatPr defaultRowHeight="18.75"/>
  <cols>
    <col min="1" max="2" width="15.7109375" style="13" bestFit="1" customWidth="1"/>
    <col min="3" max="3" width="7.42578125" style="13" customWidth="1"/>
    <col min="4" max="4" width="9.28515625" style="13" bestFit="1" customWidth="1"/>
    <col min="5" max="5" width="11.5703125" style="13" bestFit="1" customWidth="1"/>
    <col min="6" max="16384" width="9.140625" style="13"/>
  </cols>
  <sheetData>
    <row r="1" spans="1:5">
      <c r="A1" s="95">
        <v>25000</v>
      </c>
      <c r="B1" s="96" t="str">
        <f>IF(A1&lt;30000,"bad",IF(A1&lt;50000,"Good","excellent"))</f>
        <v>bad</v>
      </c>
      <c r="D1" s="27" t="s">
        <v>355</v>
      </c>
      <c r="E1" s="97" t="s">
        <v>356</v>
      </c>
    </row>
    <row r="2" spans="1:5">
      <c r="A2" s="95">
        <v>45000</v>
      </c>
      <c r="B2" s="96" t="str">
        <f t="shared" ref="B2:B5" si="0">IF(A2&lt;30000,"bad",IF(A2&lt;50000,"Good","excellent"))</f>
        <v>Good</v>
      </c>
      <c r="D2" s="27" t="s">
        <v>357</v>
      </c>
      <c r="E2" s="97" t="s">
        <v>204</v>
      </c>
    </row>
    <row r="3" spans="1:5">
      <c r="A3" s="95">
        <v>110000</v>
      </c>
      <c r="B3" s="96" t="str">
        <f t="shared" si="0"/>
        <v>excellent</v>
      </c>
      <c r="D3" s="27" t="s">
        <v>358</v>
      </c>
      <c r="E3" s="97" t="s">
        <v>205</v>
      </c>
    </row>
    <row r="4" spans="1:5">
      <c r="A4" s="95">
        <v>35000</v>
      </c>
      <c r="B4" s="96" t="str">
        <f t="shared" si="0"/>
        <v>Good</v>
      </c>
    </row>
    <row r="5" spans="1:5">
      <c r="A5" s="95">
        <v>500000</v>
      </c>
      <c r="B5" s="96" t="str">
        <f t="shared" si="0"/>
        <v>excellent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C27"/>
  <sheetViews>
    <sheetView workbookViewId="0"/>
  </sheetViews>
  <sheetFormatPr defaultRowHeight="15"/>
  <cols>
    <col min="1" max="1" width="14.85546875" bestFit="1" customWidth="1"/>
    <col min="2" max="2" width="11.42578125" bestFit="1" customWidth="1"/>
    <col min="3" max="3" width="19" bestFit="1" customWidth="1"/>
  </cols>
  <sheetData>
    <row r="1" spans="1:3" ht="18.75">
      <c r="A1" s="22" t="s">
        <v>44</v>
      </c>
      <c r="B1" s="22" t="s">
        <v>45</v>
      </c>
      <c r="C1" s="23" t="s">
        <v>6</v>
      </c>
    </row>
    <row r="2" spans="1:3" ht="18.75">
      <c r="A2" s="13"/>
      <c r="B2" s="13" t="s">
        <v>49</v>
      </c>
      <c r="C2" s="13"/>
    </row>
    <row r="3" spans="1:3" ht="18.75">
      <c r="A3" s="13"/>
      <c r="B3" s="13"/>
      <c r="C3" s="13"/>
    </row>
    <row r="4" spans="1:3" ht="18.75">
      <c r="A4" s="22" t="s">
        <v>44</v>
      </c>
      <c r="B4" s="22" t="s">
        <v>45</v>
      </c>
      <c r="C4" s="23" t="s">
        <v>6</v>
      </c>
    </row>
    <row r="5" spans="1:3" ht="18.75">
      <c r="A5" s="24">
        <v>38191</v>
      </c>
      <c r="B5" s="25" t="s">
        <v>47</v>
      </c>
      <c r="C5" s="26">
        <v>9.67</v>
      </c>
    </row>
    <row r="6" spans="1:3" ht="18.75">
      <c r="A6" s="24">
        <v>38180</v>
      </c>
      <c r="B6" s="26" t="s">
        <v>48</v>
      </c>
      <c r="C6" s="26">
        <v>11.47</v>
      </c>
    </row>
    <row r="7" spans="1:3" ht="18.75">
      <c r="A7" s="24">
        <v>38190</v>
      </c>
      <c r="B7" s="25" t="s">
        <v>49</v>
      </c>
      <c r="C7" s="26">
        <v>27.61</v>
      </c>
    </row>
    <row r="8" spans="1:3" ht="18.75">
      <c r="A8" s="24">
        <v>38187</v>
      </c>
      <c r="B8" s="26" t="s">
        <v>50</v>
      </c>
      <c r="C8" s="26">
        <v>34.51</v>
      </c>
    </row>
    <row r="9" spans="1:3" ht="18.75">
      <c r="A9" s="24">
        <v>38173</v>
      </c>
      <c r="B9" s="26" t="s">
        <v>51</v>
      </c>
      <c r="C9" s="26">
        <v>26.41</v>
      </c>
    </row>
    <row r="10" spans="1:3" ht="18.75">
      <c r="A10" s="24">
        <v>38183</v>
      </c>
      <c r="B10" s="25" t="s">
        <v>52</v>
      </c>
      <c r="C10" s="26">
        <v>35.26</v>
      </c>
    </row>
    <row r="11" spans="1:3" ht="18.75">
      <c r="A11" s="24">
        <v>38181</v>
      </c>
      <c r="B11" s="26" t="s">
        <v>53</v>
      </c>
      <c r="C11" s="26">
        <v>19.95</v>
      </c>
    </row>
    <row r="12" spans="1:3" ht="18.75">
      <c r="A12" s="24">
        <v>38174</v>
      </c>
      <c r="B12" s="25" t="s">
        <v>52</v>
      </c>
      <c r="C12" s="26">
        <v>37.51</v>
      </c>
    </row>
    <row r="13" spans="1:3" ht="18.75">
      <c r="A13" s="24">
        <v>38175</v>
      </c>
      <c r="B13" s="26" t="s">
        <v>54</v>
      </c>
      <c r="C13" s="26">
        <v>34.950000000000003</v>
      </c>
    </row>
    <row r="14" spans="1:3" ht="18.75">
      <c r="A14" s="24">
        <v>38194</v>
      </c>
      <c r="B14" s="25" t="s">
        <v>49</v>
      </c>
      <c r="C14" s="26">
        <v>39.520000000000003</v>
      </c>
    </row>
    <row r="15" spans="1:3" ht="18.75">
      <c r="A15" s="24">
        <v>38195</v>
      </c>
      <c r="B15" s="25" t="s">
        <v>55</v>
      </c>
      <c r="C15" s="26">
        <v>19.45</v>
      </c>
    </row>
    <row r="16" spans="1:3" ht="18.75">
      <c r="A16" s="24">
        <v>38189</v>
      </c>
      <c r="B16" s="25" t="s">
        <v>56</v>
      </c>
      <c r="C16" s="26">
        <v>27.51</v>
      </c>
    </row>
    <row r="17" spans="1:3" ht="18.75">
      <c r="A17" s="24">
        <v>38184</v>
      </c>
      <c r="B17" s="26" t="s">
        <v>57</v>
      </c>
      <c r="C17" s="26">
        <v>19.63</v>
      </c>
    </row>
    <row r="18" spans="1:3" ht="18.75">
      <c r="A18" s="24">
        <v>38176</v>
      </c>
      <c r="B18" s="26" t="s">
        <v>49</v>
      </c>
      <c r="C18" s="26">
        <v>21.35</v>
      </c>
    </row>
    <row r="19" spans="1:3" ht="18.75">
      <c r="A19" s="24">
        <v>38182</v>
      </c>
      <c r="B19" s="26" t="s">
        <v>57</v>
      </c>
      <c r="C19" s="26">
        <v>16.45</v>
      </c>
    </row>
    <row r="20" spans="1:3" ht="18.75">
      <c r="A20" s="24">
        <v>38177</v>
      </c>
      <c r="B20" s="25" t="s">
        <v>58</v>
      </c>
      <c r="C20" s="26">
        <v>19.45</v>
      </c>
    </row>
    <row r="21" spans="1:3" ht="18.75">
      <c r="A21" s="24">
        <v>38188</v>
      </c>
      <c r="B21" s="25" t="s">
        <v>59</v>
      </c>
      <c r="C21" s="26">
        <v>23.45</v>
      </c>
    </row>
    <row r="22" spans="1:3" ht="18.75">
      <c r="A22" s="13"/>
      <c r="B22" s="13"/>
      <c r="C22" s="13"/>
    </row>
    <row r="23" spans="1:3" ht="18.75">
      <c r="A23" s="13"/>
      <c r="B23" s="98" t="s">
        <v>79</v>
      </c>
      <c r="C23" s="99">
        <f>DSUM(A4:C21,3,A1:C2)</f>
        <v>88.47999999999999</v>
      </c>
    </row>
    <row r="24" spans="1:3" ht="18.75">
      <c r="B24" s="100"/>
      <c r="C24" s="101"/>
    </row>
    <row r="25" spans="1:3" ht="18.75">
      <c r="B25" s="100" t="s">
        <v>359</v>
      </c>
      <c r="C25" s="102">
        <f>SUMIF(B5:B21,"England",C5:C21)</f>
        <v>88.47999999999999</v>
      </c>
    </row>
    <row r="26" spans="1:3" ht="18.75">
      <c r="B26" s="100"/>
      <c r="C26" s="102"/>
    </row>
    <row r="27" spans="1:3" ht="18.75">
      <c r="B27" s="103" t="s">
        <v>360</v>
      </c>
      <c r="C27" s="104">
        <f>SUBTOTAL(9,C5:C21)</f>
        <v>424.14999999999992</v>
      </c>
    </row>
  </sheetData>
  <autoFilter ref="A4:C2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92D050"/>
  </sheetPr>
  <dimension ref="A1:D18"/>
  <sheetViews>
    <sheetView zoomScaleNormal="100" workbookViewId="0"/>
  </sheetViews>
  <sheetFormatPr defaultRowHeight="18.75"/>
  <cols>
    <col min="1" max="1" width="14.85546875" style="13" bestFit="1" customWidth="1"/>
    <col min="2" max="2" width="11.42578125" style="13" bestFit="1" customWidth="1"/>
    <col min="3" max="3" width="19" style="13" bestFit="1" customWidth="1"/>
    <col min="4" max="4" width="6.7109375" style="13" bestFit="1" customWidth="1"/>
    <col min="5" max="16384" width="9.140625" style="13"/>
  </cols>
  <sheetData>
    <row r="1" spans="1:4">
      <c r="A1" s="22" t="s">
        <v>44</v>
      </c>
      <c r="B1" s="22" t="s">
        <v>45</v>
      </c>
      <c r="C1" s="23" t="s">
        <v>6</v>
      </c>
      <c r="D1" s="21" t="s">
        <v>67</v>
      </c>
    </row>
    <row r="2" spans="1:4">
      <c r="A2" s="24">
        <v>38191</v>
      </c>
      <c r="B2" s="25" t="s">
        <v>47</v>
      </c>
      <c r="C2" s="26">
        <v>9.67</v>
      </c>
      <c r="D2" s="27">
        <f>RANK(C2,$C$2:$C$18,1)</f>
        <v>1</v>
      </c>
    </row>
    <row r="3" spans="1:4">
      <c r="A3" s="24">
        <v>38180</v>
      </c>
      <c r="B3" s="26" t="s">
        <v>48</v>
      </c>
      <c r="C3" s="26">
        <v>11.47</v>
      </c>
      <c r="D3" s="27">
        <f t="shared" ref="D3:D18" si="0">RANK(C3,$C$2:$C$18,1)</f>
        <v>2</v>
      </c>
    </row>
    <row r="4" spans="1:4">
      <c r="A4" s="24">
        <v>38190</v>
      </c>
      <c r="B4" s="25" t="s">
        <v>49</v>
      </c>
      <c r="C4" s="26">
        <v>27.61</v>
      </c>
      <c r="D4" s="27">
        <f t="shared" si="0"/>
        <v>12</v>
      </c>
    </row>
    <row r="5" spans="1:4">
      <c r="A5" s="24">
        <v>38187</v>
      </c>
      <c r="B5" s="26" t="s">
        <v>50</v>
      </c>
      <c r="C5" s="26">
        <v>34.51</v>
      </c>
      <c r="D5" s="27">
        <f t="shared" si="0"/>
        <v>13</v>
      </c>
    </row>
    <row r="6" spans="1:4">
      <c r="A6" s="24">
        <v>38173</v>
      </c>
      <c r="B6" s="26" t="s">
        <v>51</v>
      </c>
      <c r="C6" s="26">
        <v>26.41</v>
      </c>
      <c r="D6" s="27">
        <f t="shared" si="0"/>
        <v>10</v>
      </c>
    </row>
    <row r="7" spans="1:4">
      <c r="A7" s="24">
        <v>38183</v>
      </c>
      <c r="B7" s="25" t="s">
        <v>52</v>
      </c>
      <c r="C7" s="26">
        <v>35.26</v>
      </c>
      <c r="D7" s="27">
        <f t="shared" si="0"/>
        <v>15</v>
      </c>
    </row>
    <row r="8" spans="1:4">
      <c r="A8" s="24">
        <v>38181</v>
      </c>
      <c r="B8" s="26" t="s">
        <v>53</v>
      </c>
      <c r="C8" s="26">
        <v>19.95</v>
      </c>
      <c r="D8" s="27">
        <f t="shared" si="0"/>
        <v>7</v>
      </c>
    </row>
    <row r="9" spans="1:4">
      <c r="A9" s="24">
        <v>38174</v>
      </c>
      <c r="B9" s="25" t="s">
        <v>52</v>
      </c>
      <c r="C9" s="26">
        <v>37.51</v>
      </c>
      <c r="D9" s="27">
        <f t="shared" si="0"/>
        <v>16</v>
      </c>
    </row>
    <row r="10" spans="1:4">
      <c r="A10" s="24">
        <v>38175</v>
      </c>
      <c r="B10" s="26" t="s">
        <v>54</v>
      </c>
      <c r="C10" s="26">
        <v>34.950000000000003</v>
      </c>
      <c r="D10" s="27">
        <f t="shared" si="0"/>
        <v>14</v>
      </c>
    </row>
    <row r="11" spans="1:4">
      <c r="A11" s="24">
        <v>38194</v>
      </c>
      <c r="B11" s="25" t="s">
        <v>54</v>
      </c>
      <c r="C11" s="26">
        <v>39.520000000000003</v>
      </c>
      <c r="D11" s="27">
        <f t="shared" si="0"/>
        <v>17</v>
      </c>
    </row>
    <row r="12" spans="1:4">
      <c r="A12" s="24">
        <v>38195</v>
      </c>
      <c r="B12" s="25" t="s">
        <v>55</v>
      </c>
      <c r="C12" s="26">
        <v>19.45</v>
      </c>
      <c r="D12" s="27">
        <f t="shared" si="0"/>
        <v>4</v>
      </c>
    </row>
    <row r="13" spans="1:4">
      <c r="A13" s="24">
        <v>38189</v>
      </c>
      <c r="B13" s="25" t="s">
        <v>56</v>
      </c>
      <c r="C13" s="26">
        <v>27.51</v>
      </c>
      <c r="D13" s="27">
        <f t="shared" si="0"/>
        <v>11</v>
      </c>
    </row>
    <row r="14" spans="1:4">
      <c r="A14" s="24">
        <v>38184</v>
      </c>
      <c r="B14" s="26" t="s">
        <v>57</v>
      </c>
      <c r="C14" s="26">
        <v>19.63</v>
      </c>
      <c r="D14" s="27">
        <f t="shared" si="0"/>
        <v>6</v>
      </c>
    </row>
    <row r="15" spans="1:4">
      <c r="A15" s="24">
        <v>38176</v>
      </c>
      <c r="B15" s="26" t="s">
        <v>57</v>
      </c>
      <c r="C15" s="26">
        <v>21.35</v>
      </c>
      <c r="D15" s="27">
        <f t="shared" si="0"/>
        <v>8</v>
      </c>
    </row>
    <row r="16" spans="1:4">
      <c r="A16" s="24">
        <v>38182</v>
      </c>
      <c r="B16" s="26" t="s">
        <v>57</v>
      </c>
      <c r="C16" s="26">
        <v>16.45</v>
      </c>
      <c r="D16" s="27">
        <f t="shared" si="0"/>
        <v>3</v>
      </c>
    </row>
    <row r="17" spans="1:4">
      <c r="A17" s="24">
        <v>38177</v>
      </c>
      <c r="B17" s="25" t="s">
        <v>58</v>
      </c>
      <c r="C17" s="26">
        <v>19.45</v>
      </c>
      <c r="D17" s="27">
        <f t="shared" si="0"/>
        <v>4</v>
      </c>
    </row>
    <row r="18" spans="1:4">
      <c r="A18" s="24">
        <v>38188</v>
      </c>
      <c r="B18" s="25" t="s">
        <v>59</v>
      </c>
      <c r="C18" s="26">
        <v>23.45</v>
      </c>
      <c r="D18" s="27">
        <f t="shared" si="0"/>
        <v>9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D19"/>
  <sheetViews>
    <sheetView workbookViewId="0"/>
  </sheetViews>
  <sheetFormatPr defaultRowHeight="18.75"/>
  <cols>
    <col min="1" max="1" width="14.85546875" style="13" bestFit="1" customWidth="1"/>
    <col min="2" max="2" width="11.42578125" style="13" bestFit="1" customWidth="1"/>
    <col min="3" max="3" width="19" style="13" bestFit="1" customWidth="1"/>
    <col min="4" max="4" width="52.5703125" style="13" bestFit="1" customWidth="1"/>
    <col min="5" max="16384" width="9.140625" style="13"/>
  </cols>
  <sheetData>
    <row r="1" spans="1:4">
      <c r="A1" s="22" t="s">
        <v>44</v>
      </c>
      <c r="B1" s="22" t="s">
        <v>45</v>
      </c>
      <c r="C1" s="23" t="s">
        <v>6</v>
      </c>
      <c r="D1" s="23" t="s">
        <v>46</v>
      </c>
    </row>
    <row r="2" spans="1:4">
      <c r="A2" s="24">
        <v>38191</v>
      </c>
      <c r="B2" s="25" t="s">
        <v>47</v>
      </c>
      <c r="C2" s="26">
        <v>9.67</v>
      </c>
      <c r="D2" s="26">
        <f>ROUND(C2,0)</f>
        <v>10</v>
      </c>
    </row>
    <row r="3" spans="1:4">
      <c r="A3" s="24">
        <v>38180</v>
      </c>
      <c r="B3" s="26" t="s">
        <v>48</v>
      </c>
      <c r="C3" s="26">
        <v>11.47</v>
      </c>
      <c r="D3" s="26">
        <f t="shared" ref="D3:D18" si="0">ROUND(C3,0)</f>
        <v>11</v>
      </c>
    </row>
    <row r="4" spans="1:4">
      <c r="A4" s="24">
        <v>38190</v>
      </c>
      <c r="B4" s="25" t="s">
        <v>49</v>
      </c>
      <c r="C4" s="26">
        <v>27.61</v>
      </c>
      <c r="D4" s="26">
        <f t="shared" si="0"/>
        <v>28</v>
      </c>
    </row>
    <row r="5" spans="1:4">
      <c r="A5" s="24">
        <v>38187</v>
      </c>
      <c r="B5" s="26" t="s">
        <v>50</v>
      </c>
      <c r="C5" s="26">
        <v>34.51</v>
      </c>
      <c r="D5" s="26">
        <f t="shared" si="0"/>
        <v>35</v>
      </c>
    </row>
    <row r="6" spans="1:4">
      <c r="A6" s="24">
        <v>38173</v>
      </c>
      <c r="B6" s="26" t="s">
        <v>51</v>
      </c>
      <c r="C6" s="26">
        <v>26.41</v>
      </c>
      <c r="D6" s="26">
        <f t="shared" si="0"/>
        <v>26</v>
      </c>
    </row>
    <row r="7" spans="1:4">
      <c r="A7" s="24">
        <v>38183</v>
      </c>
      <c r="B7" s="25" t="s">
        <v>52</v>
      </c>
      <c r="C7" s="26">
        <v>35.26</v>
      </c>
      <c r="D7" s="26">
        <f t="shared" si="0"/>
        <v>35</v>
      </c>
    </row>
    <row r="8" spans="1:4">
      <c r="A8" s="24">
        <v>38181</v>
      </c>
      <c r="B8" s="26" t="s">
        <v>53</v>
      </c>
      <c r="C8" s="26">
        <v>19.95</v>
      </c>
      <c r="D8" s="26">
        <f t="shared" si="0"/>
        <v>20</v>
      </c>
    </row>
    <row r="9" spans="1:4">
      <c r="A9" s="24">
        <v>38174</v>
      </c>
      <c r="B9" s="25" t="s">
        <v>52</v>
      </c>
      <c r="C9" s="26">
        <v>37.51</v>
      </c>
      <c r="D9" s="26">
        <f t="shared" si="0"/>
        <v>38</v>
      </c>
    </row>
    <row r="10" spans="1:4">
      <c r="A10" s="24">
        <v>38175</v>
      </c>
      <c r="B10" s="26" t="s">
        <v>54</v>
      </c>
      <c r="C10" s="26">
        <v>34.950000000000003</v>
      </c>
      <c r="D10" s="26">
        <f t="shared" si="0"/>
        <v>35</v>
      </c>
    </row>
    <row r="11" spans="1:4">
      <c r="A11" s="24">
        <v>38194</v>
      </c>
      <c r="B11" s="25" t="s">
        <v>54</v>
      </c>
      <c r="C11" s="26">
        <v>39.520000000000003</v>
      </c>
      <c r="D11" s="26">
        <f t="shared" si="0"/>
        <v>40</v>
      </c>
    </row>
    <row r="12" spans="1:4">
      <c r="A12" s="24">
        <v>38195</v>
      </c>
      <c r="B12" s="25" t="s">
        <v>55</v>
      </c>
      <c r="C12" s="26">
        <v>19.45</v>
      </c>
      <c r="D12" s="26">
        <f t="shared" si="0"/>
        <v>19</v>
      </c>
    </row>
    <row r="13" spans="1:4">
      <c r="A13" s="24">
        <v>38189</v>
      </c>
      <c r="B13" s="25" t="s">
        <v>56</v>
      </c>
      <c r="C13" s="26">
        <v>27.51</v>
      </c>
      <c r="D13" s="26">
        <f t="shared" si="0"/>
        <v>28</v>
      </c>
    </row>
    <row r="14" spans="1:4">
      <c r="A14" s="24">
        <v>38184</v>
      </c>
      <c r="B14" s="26" t="s">
        <v>57</v>
      </c>
      <c r="C14" s="26">
        <v>19.63</v>
      </c>
      <c r="D14" s="26">
        <f t="shared" si="0"/>
        <v>20</v>
      </c>
    </row>
    <row r="15" spans="1:4">
      <c r="A15" s="24">
        <v>38176</v>
      </c>
      <c r="B15" s="26" t="s">
        <v>57</v>
      </c>
      <c r="C15" s="26">
        <v>21.35</v>
      </c>
      <c r="D15" s="26">
        <f t="shared" si="0"/>
        <v>21</v>
      </c>
    </row>
    <row r="16" spans="1:4">
      <c r="A16" s="24">
        <v>38182</v>
      </c>
      <c r="B16" s="26" t="s">
        <v>57</v>
      </c>
      <c r="C16" s="26">
        <v>16.45</v>
      </c>
      <c r="D16" s="26">
        <f t="shared" si="0"/>
        <v>16</v>
      </c>
    </row>
    <row r="17" spans="1:4">
      <c r="A17" s="24">
        <v>38177</v>
      </c>
      <c r="B17" s="25" t="s">
        <v>58</v>
      </c>
      <c r="C17" s="26">
        <v>19.45</v>
      </c>
      <c r="D17" s="26">
        <f t="shared" si="0"/>
        <v>19</v>
      </c>
    </row>
    <row r="18" spans="1:4">
      <c r="A18" s="24">
        <v>38188</v>
      </c>
      <c r="B18" s="25" t="s">
        <v>59</v>
      </c>
      <c r="C18" s="26">
        <v>23.45</v>
      </c>
      <c r="D18" s="26">
        <f t="shared" si="0"/>
        <v>23</v>
      </c>
    </row>
    <row r="19" spans="1:4">
      <c r="A19" s="21"/>
      <c r="B19" s="22" t="s">
        <v>60</v>
      </c>
      <c r="C19" s="28">
        <f>SUM(C2:C18)</f>
        <v>424.14999999999992</v>
      </c>
      <c r="D19" s="28">
        <f>SUM(D2:D18)</f>
        <v>424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92D050"/>
  </sheetPr>
  <dimension ref="A1:L35"/>
  <sheetViews>
    <sheetView zoomScale="90" zoomScaleNormal="90" workbookViewId="0"/>
  </sheetViews>
  <sheetFormatPr defaultRowHeight="18.75"/>
  <cols>
    <col min="1" max="1" width="14.85546875" style="13" bestFit="1" customWidth="1"/>
    <col min="2" max="2" width="11.42578125" style="13" bestFit="1" customWidth="1"/>
    <col min="3" max="3" width="18.5703125" style="13" customWidth="1"/>
    <col min="4" max="4" width="6.7109375" style="13" bestFit="1" customWidth="1"/>
    <col min="5" max="8" width="9.140625" style="13"/>
    <col min="9" max="9" width="15.28515625" style="13" bestFit="1" customWidth="1"/>
    <col min="10" max="10" width="11.5703125" style="13" bestFit="1" customWidth="1"/>
    <col min="11" max="11" width="21.85546875" style="13" bestFit="1" customWidth="1"/>
    <col min="12" max="12" width="6.85546875" style="13" bestFit="1" customWidth="1"/>
    <col min="13" max="16384" width="9.140625" style="13"/>
  </cols>
  <sheetData>
    <row r="1" spans="1:12">
      <c r="A1" s="22" t="s">
        <v>44</v>
      </c>
      <c r="B1" s="22" t="s">
        <v>45</v>
      </c>
      <c r="C1" s="23" t="s">
        <v>6</v>
      </c>
      <c r="D1" s="21" t="s">
        <v>67</v>
      </c>
      <c r="I1" s="22" t="s">
        <v>44</v>
      </c>
      <c r="J1" s="22" t="s">
        <v>45</v>
      </c>
      <c r="K1" s="23" t="s">
        <v>6</v>
      </c>
      <c r="L1" s="21" t="s">
        <v>67</v>
      </c>
    </row>
    <row r="2" spans="1:12">
      <c r="A2" s="24">
        <v>38191</v>
      </c>
      <c r="B2" s="25" t="s">
        <v>47</v>
      </c>
      <c r="C2" s="26">
        <v>9.67</v>
      </c>
      <c r="D2" s="27">
        <f>RANK(C2,$C$2:$C$18,1)</f>
        <v>1</v>
      </c>
      <c r="I2" s="24">
        <v>38191</v>
      </c>
      <c r="J2" s="25" t="s">
        <v>47</v>
      </c>
      <c r="K2" s="26">
        <v>9.67</v>
      </c>
      <c r="L2" s="27">
        <f>RANK(K2,$C$2:$C$18,1)</f>
        <v>1</v>
      </c>
    </row>
    <row r="3" spans="1:12">
      <c r="A3" s="24">
        <v>38180</v>
      </c>
      <c r="B3" s="26" t="s">
        <v>48</v>
      </c>
      <c r="C3" s="26">
        <v>11.47</v>
      </c>
      <c r="D3" s="27">
        <f t="shared" ref="D3:D18" si="0">RANK(C3,$C$2:$C$18,1)</f>
        <v>2</v>
      </c>
      <c r="F3" s="13" t="s">
        <v>289</v>
      </c>
      <c r="G3" s="13" t="s">
        <v>290</v>
      </c>
      <c r="I3" s="24">
        <v>38180</v>
      </c>
      <c r="J3" s="26" t="s">
        <v>48</v>
      </c>
      <c r="K3" s="26">
        <v>11.47</v>
      </c>
      <c r="L3" s="27">
        <f t="shared" ref="L3:L18" si="1">RANK(K3,$C$2:$C$18,1)</f>
        <v>2</v>
      </c>
    </row>
    <row r="4" spans="1:12">
      <c r="A4" s="24">
        <v>38190</v>
      </c>
      <c r="B4" s="25" t="s">
        <v>49</v>
      </c>
      <c r="C4" s="26">
        <v>27.61</v>
      </c>
      <c r="D4" s="27">
        <f t="shared" si="0"/>
        <v>12</v>
      </c>
      <c r="F4" s="13" t="s">
        <v>291</v>
      </c>
      <c r="G4" s="13" t="s">
        <v>292</v>
      </c>
      <c r="I4" s="24">
        <v>38190</v>
      </c>
      <c r="J4" s="25" t="s">
        <v>49</v>
      </c>
      <c r="K4" s="26">
        <v>27.61</v>
      </c>
      <c r="L4" s="27">
        <f t="shared" si="1"/>
        <v>12</v>
      </c>
    </row>
    <row r="5" spans="1:12">
      <c r="A5" s="24">
        <v>38187</v>
      </c>
      <c r="B5" s="26" t="s">
        <v>50</v>
      </c>
      <c r="C5" s="26">
        <v>34.51</v>
      </c>
      <c r="D5" s="27">
        <f t="shared" si="0"/>
        <v>13</v>
      </c>
      <c r="F5" s="13" t="s">
        <v>293</v>
      </c>
      <c r="G5" s="13" t="s">
        <v>294</v>
      </c>
      <c r="I5" s="24">
        <v>38187</v>
      </c>
      <c r="J5" s="26" t="s">
        <v>50</v>
      </c>
      <c r="K5" s="26">
        <v>34.51</v>
      </c>
      <c r="L5" s="27">
        <f t="shared" si="1"/>
        <v>13</v>
      </c>
    </row>
    <row r="6" spans="1:12">
      <c r="A6" s="24">
        <v>38173</v>
      </c>
      <c r="B6" s="26" t="s">
        <v>51</v>
      </c>
      <c r="C6" s="26">
        <v>26.41</v>
      </c>
      <c r="D6" s="27">
        <f t="shared" si="0"/>
        <v>10</v>
      </c>
      <c r="I6" s="24">
        <v>38173</v>
      </c>
      <c r="J6" s="26" t="s">
        <v>51</v>
      </c>
      <c r="K6" s="26">
        <v>26.41</v>
      </c>
      <c r="L6" s="27">
        <f t="shared" si="1"/>
        <v>10</v>
      </c>
    </row>
    <row r="7" spans="1:12">
      <c r="A7" s="24">
        <v>38183</v>
      </c>
      <c r="B7" s="25" t="s">
        <v>52</v>
      </c>
      <c r="C7" s="26">
        <v>35.26</v>
      </c>
      <c r="D7" s="27">
        <f t="shared" si="0"/>
        <v>15</v>
      </c>
      <c r="I7" s="24">
        <v>38183</v>
      </c>
      <c r="J7" s="25" t="s">
        <v>52</v>
      </c>
      <c r="K7" s="26">
        <v>35.26</v>
      </c>
      <c r="L7" s="27">
        <f t="shared" si="1"/>
        <v>15</v>
      </c>
    </row>
    <row r="8" spans="1:12">
      <c r="A8" s="24">
        <v>38181</v>
      </c>
      <c r="B8" s="26" t="s">
        <v>53</v>
      </c>
      <c r="C8" s="26">
        <v>19.95</v>
      </c>
      <c r="D8" s="27">
        <f t="shared" si="0"/>
        <v>7</v>
      </c>
      <c r="I8" s="24">
        <v>38181</v>
      </c>
      <c r="J8" s="26" t="s">
        <v>53</v>
      </c>
      <c r="K8" s="26">
        <v>19.95</v>
      </c>
      <c r="L8" s="27">
        <f t="shared" si="1"/>
        <v>7</v>
      </c>
    </row>
    <row r="9" spans="1:12">
      <c r="A9" s="24">
        <v>38174</v>
      </c>
      <c r="B9" s="25" t="s">
        <v>52</v>
      </c>
      <c r="C9" s="26">
        <v>37.51</v>
      </c>
      <c r="D9" s="27">
        <f t="shared" si="0"/>
        <v>16</v>
      </c>
      <c r="I9" s="24">
        <v>38174</v>
      </c>
      <c r="J9" s="25" t="s">
        <v>52</v>
      </c>
      <c r="K9" s="26">
        <v>37.51</v>
      </c>
      <c r="L9" s="27">
        <f t="shared" si="1"/>
        <v>16</v>
      </c>
    </row>
    <row r="10" spans="1:12">
      <c r="A10" s="24">
        <v>38175</v>
      </c>
      <c r="B10" s="26" t="s">
        <v>54</v>
      </c>
      <c r="C10" s="26">
        <v>34.950000000000003</v>
      </c>
      <c r="D10" s="27">
        <f t="shared" si="0"/>
        <v>14</v>
      </c>
      <c r="I10" s="24">
        <v>38175</v>
      </c>
      <c r="J10" s="26" t="s">
        <v>54</v>
      </c>
      <c r="K10" s="26">
        <v>34.950000000000003</v>
      </c>
      <c r="L10" s="27">
        <f t="shared" si="1"/>
        <v>14</v>
      </c>
    </row>
    <row r="11" spans="1:12">
      <c r="A11" s="24">
        <v>38194</v>
      </c>
      <c r="B11" s="25" t="s">
        <v>54</v>
      </c>
      <c r="C11" s="26">
        <v>39.520000000000003</v>
      </c>
      <c r="D11" s="27">
        <f t="shared" si="0"/>
        <v>17</v>
      </c>
      <c r="I11" s="24">
        <v>38194</v>
      </c>
      <c r="J11" s="25" t="s">
        <v>54</v>
      </c>
      <c r="K11" s="26">
        <v>39.520000000000003</v>
      </c>
      <c r="L11" s="27">
        <f t="shared" si="1"/>
        <v>17</v>
      </c>
    </row>
    <row r="12" spans="1:12">
      <c r="A12" s="24">
        <v>38195</v>
      </c>
      <c r="B12" s="25" t="s">
        <v>55</v>
      </c>
      <c r="C12" s="26">
        <v>19.45</v>
      </c>
      <c r="D12" s="27">
        <f t="shared" si="0"/>
        <v>4</v>
      </c>
      <c r="I12" s="24">
        <v>38195</v>
      </c>
      <c r="J12" s="25" t="s">
        <v>55</v>
      </c>
      <c r="K12" s="26">
        <v>19.45</v>
      </c>
      <c r="L12" s="27">
        <f t="shared" si="1"/>
        <v>4</v>
      </c>
    </row>
    <row r="13" spans="1:12">
      <c r="A13" s="24">
        <v>38189</v>
      </c>
      <c r="B13" s="25" t="s">
        <v>56</v>
      </c>
      <c r="C13" s="26">
        <v>27.51</v>
      </c>
      <c r="D13" s="27">
        <f t="shared" si="0"/>
        <v>11</v>
      </c>
      <c r="I13" s="24">
        <v>38189</v>
      </c>
      <c r="J13" s="25" t="s">
        <v>56</v>
      </c>
      <c r="K13" s="26">
        <v>27.51</v>
      </c>
      <c r="L13" s="27">
        <f t="shared" si="1"/>
        <v>11</v>
      </c>
    </row>
    <row r="14" spans="1:12">
      <c r="A14" s="24">
        <v>38184</v>
      </c>
      <c r="B14" s="26" t="s">
        <v>57</v>
      </c>
      <c r="C14" s="26">
        <v>19.63</v>
      </c>
      <c r="D14" s="27">
        <f t="shared" si="0"/>
        <v>6</v>
      </c>
      <c r="I14" s="24">
        <v>38184</v>
      </c>
      <c r="J14" s="26" t="s">
        <v>57</v>
      </c>
      <c r="K14" s="26">
        <v>19.63</v>
      </c>
      <c r="L14" s="27">
        <f t="shared" si="1"/>
        <v>6</v>
      </c>
    </row>
    <row r="15" spans="1:12">
      <c r="A15" s="24">
        <v>38176</v>
      </c>
      <c r="B15" s="26" t="s">
        <v>57</v>
      </c>
      <c r="C15" s="26">
        <v>21.35</v>
      </c>
      <c r="D15" s="27">
        <f t="shared" si="0"/>
        <v>8</v>
      </c>
      <c r="I15" s="24">
        <v>38176</v>
      </c>
      <c r="J15" s="26" t="s">
        <v>57</v>
      </c>
      <c r="K15" s="26">
        <v>21.35</v>
      </c>
      <c r="L15" s="27">
        <f t="shared" si="1"/>
        <v>8</v>
      </c>
    </row>
    <row r="16" spans="1:12">
      <c r="A16" s="24">
        <v>38182</v>
      </c>
      <c r="B16" s="26" t="s">
        <v>57</v>
      </c>
      <c r="C16" s="26">
        <v>16.45</v>
      </c>
      <c r="D16" s="27">
        <f t="shared" si="0"/>
        <v>3</v>
      </c>
      <c r="I16" s="24">
        <v>38182</v>
      </c>
      <c r="J16" s="26" t="s">
        <v>57</v>
      </c>
      <c r="K16" s="26">
        <v>16.45</v>
      </c>
      <c r="L16" s="27">
        <f t="shared" si="1"/>
        <v>3</v>
      </c>
    </row>
    <row r="17" spans="1:12">
      <c r="A17" s="24">
        <v>38177</v>
      </c>
      <c r="B17" s="25" t="s">
        <v>58</v>
      </c>
      <c r="C17" s="26">
        <v>19.45</v>
      </c>
      <c r="D17" s="27">
        <f t="shared" si="0"/>
        <v>4</v>
      </c>
      <c r="I17" s="24">
        <v>38177</v>
      </c>
      <c r="J17" s="25" t="s">
        <v>58</v>
      </c>
      <c r="K17" s="26">
        <v>19.45</v>
      </c>
      <c r="L17" s="27">
        <f t="shared" si="1"/>
        <v>4</v>
      </c>
    </row>
    <row r="18" spans="1:12">
      <c r="A18" s="24">
        <v>38188</v>
      </c>
      <c r="B18" s="25" t="s">
        <v>59</v>
      </c>
      <c r="C18" s="26">
        <v>23.45</v>
      </c>
      <c r="D18" s="27">
        <f t="shared" si="0"/>
        <v>9</v>
      </c>
      <c r="I18" s="24">
        <v>38188</v>
      </c>
      <c r="J18" s="25" t="s">
        <v>59</v>
      </c>
      <c r="K18" s="26">
        <v>23.45</v>
      </c>
      <c r="L18" s="27">
        <f t="shared" si="1"/>
        <v>9</v>
      </c>
    </row>
    <row r="20" spans="1:12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</row>
    <row r="22" spans="1:12">
      <c r="A22" s="27">
        <v>1</v>
      </c>
      <c r="C22" s="13" t="s">
        <v>295</v>
      </c>
    </row>
    <row r="23" spans="1:12">
      <c r="A23" s="27">
        <v>2</v>
      </c>
    </row>
    <row r="24" spans="1:12">
      <c r="A24" s="27">
        <v>3</v>
      </c>
    </row>
    <row r="25" spans="1:12">
      <c r="A25" s="27">
        <v>3</v>
      </c>
    </row>
    <row r="26" spans="1:12">
      <c r="A26" s="27">
        <v>3</v>
      </c>
    </row>
    <row r="27" spans="1:12">
      <c r="A27" s="27">
        <v>4</v>
      </c>
    </row>
    <row r="28" spans="1:12">
      <c r="A28" s="27">
        <v>5</v>
      </c>
    </row>
    <row r="29" spans="1:12">
      <c r="A29" s="27">
        <v>6</v>
      </c>
    </row>
    <row r="30" spans="1:12">
      <c r="A30" s="27">
        <v>7</v>
      </c>
    </row>
    <row r="31" spans="1:12">
      <c r="A31" s="27">
        <v>8</v>
      </c>
    </row>
    <row r="32" spans="1:12">
      <c r="A32" s="27">
        <v>9</v>
      </c>
    </row>
    <row r="33" spans="1:12">
      <c r="A33" s="27">
        <v>10</v>
      </c>
    </row>
    <row r="35" spans="1:12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</row>
  </sheetData>
  <conditionalFormatting sqref="C2:C18">
    <cfRule type="iconSet" priority="7">
      <iconSet iconSet="3Symbols">
        <cfvo type="percent" val="0"/>
        <cfvo type="num" val="20"/>
        <cfvo type="num" val="30"/>
      </iconSet>
    </cfRule>
  </conditionalFormatting>
  <conditionalFormatting sqref="K1">
    <cfRule type="iconSet" priority="6">
      <iconSet iconSet="3Symbols">
        <cfvo type="percent" val="0"/>
        <cfvo type="num" val="20"/>
        <cfvo type="num" val="30"/>
      </iconSet>
    </cfRule>
  </conditionalFormatting>
  <conditionalFormatting sqref="K2:K18">
    <cfRule type="cellIs" dxfId="3" priority="2" operator="lessThanOrEqual">
      <formula>20</formula>
    </cfRule>
    <cfRule type="cellIs" dxfId="2" priority="3" operator="greaterThanOrEqual">
      <formula>20</formula>
    </cfRule>
    <cfRule type="cellIs" dxfId="1" priority="4" operator="greaterThanOrEqual">
      <formula>30</formula>
    </cfRule>
  </conditionalFormatting>
  <conditionalFormatting sqref="A22:A3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sheetPr>
    <tabColor rgb="FF92D050"/>
  </sheetPr>
  <dimension ref="A1:A3"/>
  <sheetViews>
    <sheetView workbookViewId="0"/>
  </sheetViews>
  <sheetFormatPr defaultRowHeight="15.75"/>
  <cols>
    <col min="1" max="1" width="22.140625" style="1" bestFit="1" customWidth="1"/>
    <col min="2" max="16384" width="9.140625" style="1"/>
  </cols>
  <sheetData>
    <row r="1" spans="1:1" ht="18.75">
      <c r="A1" s="29">
        <f ca="1">TODAY()</f>
        <v>41568</v>
      </c>
    </row>
    <row r="3" spans="1:1" ht="18.75">
      <c r="A3" s="54">
        <f ca="1">NOW()</f>
        <v>41568.829481712964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dimension ref="A1:E22"/>
  <sheetViews>
    <sheetView workbookViewId="0"/>
  </sheetViews>
  <sheetFormatPr defaultColWidth="11.7109375" defaultRowHeight="18.75"/>
  <cols>
    <col min="1" max="1" width="14.85546875" style="13" bestFit="1" customWidth="1"/>
    <col min="2" max="2" width="14.42578125" style="13" bestFit="1" customWidth="1"/>
    <col min="3" max="3" width="11.7109375" style="13"/>
    <col min="4" max="4" width="16.5703125" style="13" bestFit="1" customWidth="1"/>
    <col min="5" max="5" width="4.140625" style="13" bestFit="1" customWidth="1"/>
    <col min="6" max="16384" width="11.7109375" style="13"/>
  </cols>
  <sheetData>
    <row r="1" spans="1:5">
      <c r="A1" s="21" t="s">
        <v>44</v>
      </c>
      <c r="B1" s="21" t="s">
        <v>75</v>
      </c>
    </row>
    <row r="2" spans="1:5">
      <c r="A2" s="31">
        <v>41183</v>
      </c>
      <c r="B2" s="27" t="s">
        <v>68</v>
      </c>
    </row>
    <row r="3" spans="1:5">
      <c r="A3" s="31">
        <v>41184</v>
      </c>
      <c r="B3" s="27" t="s">
        <v>69</v>
      </c>
    </row>
    <row r="4" spans="1:5">
      <c r="A4" s="31">
        <v>41185</v>
      </c>
      <c r="B4" s="27" t="s">
        <v>70</v>
      </c>
      <c r="D4" s="30" t="s">
        <v>76</v>
      </c>
      <c r="E4" s="13">
        <f>NETWORKDAYS(A2,A22,0)</f>
        <v>15</v>
      </c>
    </row>
    <row r="5" spans="1:5">
      <c r="A5" s="31">
        <v>41186</v>
      </c>
      <c r="B5" s="27" t="s">
        <v>71</v>
      </c>
    </row>
    <row r="6" spans="1:5">
      <c r="A6" s="31">
        <v>41187</v>
      </c>
      <c r="B6" s="27" t="s">
        <v>72</v>
      </c>
    </row>
    <row r="7" spans="1:5">
      <c r="A7" s="31">
        <v>41188</v>
      </c>
      <c r="B7" s="27" t="s">
        <v>73</v>
      </c>
    </row>
    <row r="8" spans="1:5">
      <c r="A8" s="31">
        <v>41189</v>
      </c>
      <c r="B8" s="27" t="s">
        <v>74</v>
      </c>
    </row>
    <row r="9" spans="1:5">
      <c r="A9" s="31">
        <v>41190</v>
      </c>
      <c r="B9" s="27" t="s">
        <v>68</v>
      </c>
    </row>
    <row r="10" spans="1:5">
      <c r="A10" s="31">
        <v>41191</v>
      </c>
      <c r="B10" s="27" t="s">
        <v>69</v>
      </c>
    </row>
    <row r="11" spans="1:5">
      <c r="A11" s="31">
        <v>41192</v>
      </c>
      <c r="B11" s="27" t="s">
        <v>70</v>
      </c>
    </row>
    <row r="12" spans="1:5">
      <c r="A12" s="31">
        <v>41193</v>
      </c>
      <c r="B12" s="27" t="s">
        <v>71</v>
      </c>
    </row>
    <row r="13" spans="1:5">
      <c r="A13" s="31">
        <v>41194</v>
      </c>
      <c r="B13" s="27" t="s">
        <v>72</v>
      </c>
    </row>
    <row r="14" spans="1:5">
      <c r="A14" s="31">
        <v>41195</v>
      </c>
      <c r="B14" s="27" t="s">
        <v>73</v>
      </c>
    </row>
    <row r="15" spans="1:5">
      <c r="A15" s="31">
        <v>41196</v>
      </c>
      <c r="B15" s="27" t="s">
        <v>74</v>
      </c>
    </row>
    <row r="16" spans="1:5">
      <c r="A16" s="31">
        <v>41197</v>
      </c>
      <c r="B16" s="27" t="s">
        <v>68</v>
      </c>
    </row>
    <row r="17" spans="1:2">
      <c r="A17" s="31">
        <v>41198</v>
      </c>
      <c r="B17" s="27" t="s">
        <v>69</v>
      </c>
    </row>
    <row r="18" spans="1:2">
      <c r="A18" s="31">
        <v>41199</v>
      </c>
      <c r="B18" s="27" t="s">
        <v>70</v>
      </c>
    </row>
    <row r="19" spans="1:2">
      <c r="A19" s="31">
        <v>41200</v>
      </c>
      <c r="B19" s="27" t="s">
        <v>71</v>
      </c>
    </row>
    <row r="20" spans="1:2">
      <c r="A20" s="31">
        <v>41201</v>
      </c>
      <c r="B20" s="27" t="s">
        <v>72</v>
      </c>
    </row>
    <row r="21" spans="1:2">
      <c r="A21" s="31">
        <v>41202</v>
      </c>
      <c r="B21" s="27" t="s">
        <v>73</v>
      </c>
    </row>
    <row r="22" spans="1:2">
      <c r="A22" s="31">
        <v>41203</v>
      </c>
      <c r="B22" s="27" t="s">
        <v>74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>
  <sheetPr>
    <tabColor rgb="FF92D050"/>
  </sheetPr>
  <dimension ref="A1:B3"/>
  <sheetViews>
    <sheetView workbookViewId="0"/>
  </sheetViews>
  <sheetFormatPr defaultRowHeight="18.75"/>
  <cols>
    <col min="1" max="2" width="22" style="13" bestFit="1" customWidth="1"/>
    <col min="3" max="16384" width="9.140625" style="13"/>
  </cols>
  <sheetData>
    <row r="1" spans="1:2">
      <c r="A1" s="30" t="s">
        <v>77</v>
      </c>
      <c r="B1" s="13" t="str">
        <f>UPPER(A1)</f>
        <v>EXCEL FUNCTIONS</v>
      </c>
    </row>
    <row r="3" spans="1:2">
      <c r="A3" s="30" t="s">
        <v>78</v>
      </c>
      <c r="B3" s="13" t="str">
        <f>LOWER(A3)</f>
        <v>excel functions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>
  <dimension ref="A1:C18"/>
  <sheetViews>
    <sheetView workbookViewId="0"/>
  </sheetViews>
  <sheetFormatPr defaultRowHeight="18.75"/>
  <cols>
    <col min="1" max="1" width="31.85546875" style="13" customWidth="1"/>
    <col min="2" max="2" width="40.28515625" style="13" customWidth="1"/>
    <col min="3" max="3" width="21.7109375" style="13" bestFit="1" customWidth="1"/>
    <col min="4" max="16384" width="9.140625" style="13"/>
  </cols>
  <sheetData>
    <row r="1" spans="1:3">
      <c r="A1" s="30" t="s">
        <v>351</v>
      </c>
      <c r="B1" s="30" t="s">
        <v>352</v>
      </c>
      <c r="C1" s="30" t="s">
        <v>353</v>
      </c>
    </row>
    <row r="2" spans="1:3">
      <c r="A2" s="94">
        <v>19261234562</v>
      </c>
      <c r="B2" s="13" t="str">
        <f>CONCATENATE("(","0",LEFT(A2,4)," ",MID(A2,5,3)," ",RIGHT(A2,4),")")</f>
        <v>(01926 123 4562)</v>
      </c>
      <c r="C2" s="13" t="s">
        <v>354</v>
      </c>
    </row>
    <row r="3" spans="1:3">
      <c r="A3" s="94">
        <v>19262343463</v>
      </c>
      <c r="B3" s="13" t="str">
        <f t="shared" ref="B3:B18" si="0">CONCATENATE("(","0",LEFT(A3,4)," ",MID(A3,5,3)," ",RIGHT(A3,4),")")</f>
        <v>(01926 234 3463)</v>
      </c>
    </row>
    <row r="4" spans="1:3">
      <c r="A4" s="94">
        <v>19263452364</v>
      </c>
      <c r="B4" s="13" t="str">
        <f t="shared" si="0"/>
        <v>(01926 345 2364)</v>
      </c>
    </row>
    <row r="5" spans="1:3">
      <c r="A5" s="94">
        <v>19264561265</v>
      </c>
      <c r="B5" s="13" t="str">
        <f t="shared" si="0"/>
        <v>(01926 456 1265)</v>
      </c>
    </row>
    <row r="6" spans="1:3">
      <c r="A6" s="94">
        <v>19265670166</v>
      </c>
      <c r="B6" s="13" t="str">
        <f t="shared" si="0"/>
        <v>(01926 567 0166)</v>
      </c>
    </row>
    <row r="7" spans="1:3">
      <c r="A7" s="94">
        <v>19266779067</v>
      </c>
      <c r="B7" s="13" t="str">
        <f t="shared" si="0"/>
        <v>(01926 677 9067)</v>
      </c>
    </row>
    <row r="8" spans="1:3">
      <c r="A8" s="94">
        <v>19267887968</v>
      </c>
      <c r="B8" s="13" t="str">
        <f t="shared" si="0"/>
        <v>(01926 788 7968)</v>
      </c>
    </row>
    <row r="9" spans="1:3">
      <c r="A9" s="94">
        <v>19268996869</v>
      </c>
      <c r="B9" s="13" t="str">
        <f t="shared" si="0"/>
        <v>(01926 899 6869)</v>
      </c>
    </row>
    <row r="10" spans="1:3">
      <c r="A10" s="94">
        <v>19270105770</v>
      </c>
      <c r="B10" s="13" t="str">
        <f t="shared" si="0"/>
        <v>(01927 010 5770)</v>
      </c>
    </row>
    <row r="11" spans="1:3">
      <c r="A11" s="94">
        <v>19271214671</v>
      </c>
      <c r="B11" s="13" t="str">
        <f t="shared" si="0"/>
        <v>(01927 121 4671)</v>
      </c>
    </row>
    <row r="12" spans="1:3">
      <c r="A12" s="94">
        <v>19272323572</v>
      </c>
      <c r="B12" s="13" t="str">
        <f t="shared" si="0"/>
        <v>(01927 232 3572)</v>
      </c>
    </row>
    <row r="13" spans="1:3">
      <c r="A13" s="94">
        <v>19273432473</v>
      </c>
      <c r="B13" s="13" t="str">
        <f t="shared" si="0"/>
        <v>(01927 343 2473)</v>
      </c>
    </row>
    <row r="14" spans="1:3">
      <c r="A14" s="94">
        <v>19274541374</v>
      </c>
      <c r="B14" s="13" t="str">
        <f t="shared" si="0"/>
        <v>(01927 454 1374)</v>
      </c>
    </row>
    <row r="15" spans="1:3">
      <c r="A15" s="94">
        <v>19275650275</v>
      </c>
      <c r="B15" s="13" t="str">
        <f t="shared" si="0"/>
        <v>(01927 565 0275)</v>
      </c>
    </row>
    <row r="16" spans="1:3">
      <c r="A16" s="94">
        <v>19276759176</v>
      </c>
      <c r="B16" s="13" t="str">
        <f t="shared" si="0"/>
        <v>(01927 675 9176)</v>
      </c>
    </row>
    <row r="17" spans="1:2">
      <c r="A17" s="94">
        <v>19277868077</v>
      </c>
      <c r="B17" s="13" t="str">
        <f t="shared" si="0"/>
        <v>(01927 786 8077)</v>
      </c>
    </row>
    <row r="18" spans="1:2">
      <c r="A18" s="94">
        <v>19278976978</v>
      </c>
      <c r="B18" s="13" t="str">
        <f t="shared" si="0"/>
        <v>(01927 897 6978)</v>
      </c>
    </row>
  </sheetData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>
  <sheetPr>
    <tabColor rgb="FF92D050"/>
  </sheetPr>
  <dimension ref="A1:G27"/>
  <sheetViews>
    <sheetView workbookViewId="0"/>
  </sheetViews>
  <sheetFormatPr defaultRowHeight="18.75"/>
  <cols>
    <col min="1" max="1" width="25.42578125" style="13" bestFit="1" customWidth="1"/>
    <col min="2" max="2" width="12.42578125" style="13" bestFit="1" customWidth="1"/>
    <col min="3" max="3" width="7" style="13" bestFit="1" customWidth="1"/>
    <col min="4" max="4" width="16.7109375" style="13" bestFit="1" customWidth="1"/>
    <col min="5" max="5" width="11.42578125" style="13" bestFit="1" customWidth="1"/>
    <col min="6" max="6" width="63.42578125" style="13" bestFit="1" customWidth="1"/>
    <col min="7" max="7" width="11.42578125" style="13" bestFit="1" customWidth="1"/>
    <col min="8" max="16384" width="9.140625" style="13"/>
  </cols>
  <sheetData>
    <row r="1" spans="1:7">
      <c r="A1" s="49" t="s">
        <v>77</v>
      </c>
      <c r="C1" s="13" t="str">
        <f>LEFT(A1,5)</f>
        <v>excel</v>
      </c>
    </row>
    <row r="2" spans="1:7">
      <c r="A2" s="49" t="s">
        <v>128</v>
      </c>
      <c r="C2" s="13" t="str">
        <f>LEFT(A2,1)</f>
        <v>i</v>
      </c>
      <c r="D2" s="13" t="str">
        <f>MID(A2,2,4)</f>
        <v>hate</v>
      </c>
      <c r="E2" s="13" t="str">
        <f>RIGHT(A2,7)</f>
        <v>mondays</v>
      </c>
    </row>
    <row r="4" spans="1:7">
      <c r="A4" s="21" t="s">
        <v>129</v>
      </c>
      <c r="B4" s="48" t="s">
        <v>130</v>
      </c>
      <c r="C4" s="48" t="s">
        <v>131</v>
      </c>
      <c r="D4" s="48" t="s">
        <v>132</v>
      </c>
      <c r="F4" s="21" t="s">
        <v>111</v>
      </c>
      <c r="G4" s="48" t="s">
        <v>127</v>
      </c>
    </row>
    <row r="5" spans="1:7">
      <c r="A5" s="46" t="s">
        <v>133</v>
      </c>
      <c r="B5" s="47" t="str">
        <f t="shared" ref="B5:B27" si="0">LEFT(A5,SEARCH(" ",A5)-1)</f>
        <v>Sioux</v>
      </c>
      <c r="C5" s="47" t="str">
        <f t="shared" ref="C5:C27" si="1">IFERROR(MID(A5,LEN(B5)+2,LEN(A5)-LEN(B5)-LEN(D5)-2),"")</f>
        <v>X</v>
      </c>
      <c r="D5" s="47" t="str">
        <f t="shared" ref="D5:D27" si="2">REPLACE(A5,1,SEARCH("^",SUBSTITUTE(A5," ","^",LEN(A5)-LEN(SUBSTITUTE(A5," ","")))),"")</f>
        <v>Radcoolinator</v>
      </c>
      <c r="F5" s="27" t="s">
        <v>112</v>
      </c>
      <c r="G5" s="27" t="str">
        <f t="shared" ref="G5:G19" si="3">RIGHT(F5,6)</f>
        <v>(1994)</v>
      </c>
    </row>
    <row r="6" spans="1:7">
      <c r="A6" s="46" t="s">
        <v>134</v>
      </c>
      <c r="B6" s="47" t="str">
        <f t="shared" si="0"/>
        <v>Jo</v>
      </c>
      <c r="C6" s="47" t="str">
        <f t="shared" si="1"/>
        <v>Joe</v>
      </c>
      <c r="D6" s="47" t="str">
        <f t="shared" si="2"/>
        <v>Smith</v>
      </c>
      <c r="F6" s="27" t="s">
        <v>113</v>
      </c>
      <c r="G6" s="27" t="str">
        <f t="shared" si="3"/>
        <v>(1972)</v>
      </c>
    </row>
    <row r="7" spans="1:7">
      <c r="A7" s="46" t="s">
        <v>135</v>
      </c>
      <c r="B7" s="47" t="str">
        <f t="shared" si="0"/>
        <v>Red</v>
      </c>
      <c r="C7" s="47" t="str">
        <f t="shared" si="1"/>
        <v/>
      </c>
      <c r="D7" s="47" t="str">
        <f t="shared" si="2"/>
        <v>Chin</v>
      </c>
      <c r="F7" s="27" t="s">
        <v>114</v>
      </c>
      <c r="G7" s="27" t="str">
        <f t="shared" si="3"/>
        <v>(1974)</v>
      </c>
    </row>
    <row r="8" spans="1:7">
      <c r="A8" s="46" t="s">
        <v>136</v>
      </c>
      <c r="B8" s="47" t="str">
        <f t="shared" si="0"/>
        <v>Red</v>
      </c>
      <c r="C8" s="47" t="str">
        <f t="shared" si="1"/>
        <v>Rad</v>
      </c>
      <c r="D8" s="47" t="str">
        <f t="shared" si="2"/>
        <v>Jones</v>
      </c>
      <c r="F8" s="27" t="s">
        <v>115</v>
      </c>
      <c r="G8" s="27" t="str">
        <f t="shared" si="3"/>
        <v>(1994)</v>
      </c>
    </row>
    <row r="9" spans="1:7">
      <c r="A9" s="46" t="s">
        <v>137</v>
      </c>
      <c r="B9" s="47" t="str">
        <f t="shared" si="0"/>
        <v>Janella</v>
      </c>
      <c r="C9" s="47" t="str">
        <f t="shared" si="1"/>
        <v/>
      </c>
      <c r="D9" s="47" t="str">
        <f t="shared" si="2"/>
        <v>Meckes</v>
      </c>
      <c r="F9" s="27" t="s">
        <v>116</v>
      </c>
      <c r="G9" s="27" t="str">
        <f t="shared" si="3"/>
        <v>(1966)</v>
      </c>
    </row>
    <row r="10" spans="1:7">
      <c r="A10" s="46" t="s">
        <v>138</v>
      </c>
      <c r="B10" s="47" t="str">
        <f t="shared" si="0"/>
        <v>Son</v>
      </c>
      <c r="C10" s="47" t="str">
        <f t="shared" si="1"/>
        <v/>
      </c>
      <c r="D10" s="47" t="str">
        <f t="shared" si="2"/>
        <v>Calvey</v>
      </c>
      <c r="F10" s="27" t="s">
        <v>117</v>
      </c>
      <c r="G10" s="27" t="str">
        <f t="shared" si="3"/>
        <v>(1957)</v>
      </c>
    </row>
    <row r="11" spans="1:7">
      <c r="A11" s="46" t="s">
        <v>139</v>
      </c>
      <c r="B11" s="47" t="str">
        <f t="shared" si="0"/>
        <v>Brain</v>
      </c>
      <c r="C11" s="47" t="str">
        <f t="shared" si="1"/>
        <v>Riff</v>
      </c>
      <c r="D11" s="47" t="str">
        <f t="shared" si="2"/>
        <v>Tragesser</v>
      </c>
      <c r="F11" s="27" t="s">
        <v>118</v>
      </c>
      <c r="G11" s="27" t="str">
        <f t="shared" si="3"/>
        <v>(1993)</v>
      </c>
    </row>
    <row r="12" spans="1:7">
      <c r="A12" s="46" t="s">
        <v>140</v>
      </c>
      <c r="B12" s="47" t="str">
        <f t="shared" si="0"/>
        <v>Laveta</v>
      </c>
      <c r="C12" s="47" t="str">
        <f t="shared" si="1"/>
        <v/>
      </c>
      <c r="D12" s="47" t="str">
        <f t="shared" si="2"/>
        <v>Chepiga</v>
      </c>
      <c r="F12" s="27" t="s">
        <v>119</v>
      </c>
      <c r="G12" s="27" t="str">
        <f t="shared" si="3"/>
        <v>(2008)</v>
      </c>
    </row>
    <row r="13" spans="1:7">
      <c r="A13" s="46" t="s">
        <v>141</v>
      </c>
      <c r="B13" s="47" t="str">
        <f t="shared" si="0"/>
        <v>Janella</v>
      </c>
      <c r="C13" s="47" t="str">
        <f t="shared" si="1"/>
        <v/>
      </c>
      <c r="D13" s="47" t="str">
        <f t="shared" si="2"/>
        <v>Clas</v>
      </c>
      <c r="F13" s="27" t="s">
        <v>120</v>
      </c>
      <c r="G13" s="27" t="str">
        <f t="shared" si="3"/>
        <v>(2003)</v>
      </c>
    </row>
    <row r="14" spans="1:7">
      <c r="A14" s="46" t="s">
        <v>142</v>
      </c>
      <c r="B14" s="47" t="str">
        <f t="shared" si="0"/>
        <v>Clemencia</v>
      </c>
      <c r="C14" s="47" t="str">
        <f t="shared" si="1"/>
        <v/>
      </c>
      <c r="D14" s="47" t="str">
        <f t="shared" si="2"/>
        <v>Sagen</v>
      </c>
      <c r="F14" s="27" t="s">
        <v>121</v>
      </c>
      <c r="G14" s="27" t="str">
        <f t="shared" si="3"/>
        <v>(1999)</v>
      </c>
    </row>
    <row r="15" spans="1:7">
      <c r="A15" s="46" t="s">
        <v>143</v>
      </c>
      <c r="B15" s="47" t="str">
        <f t="shared" si="0"/>
        <v>Alvaro</v>
      </c>
      <c r="C15" s="47" t="str">
        <f t="shared" si="1"/>
        <v/>
      </c>
      <c r="D15" s="47" t="str">
        <f t="shared" si="2"/>
        <v>Picchi</v>
      </c>
      <c r="F15" s="27" t="s">
        <v>122</v>
      </c>
      <c r="G15" s="27" t="str">
        <f t="shared" si="3"/>
        <v>(1980)</v>
      </c>
    </row>
    <row r="16" spans="1:7">
      <c r="A16" s="46" t="s">
        <v>144</v>
      </c>
      <c r="B16" s="47" t="str">
        <f t="shared" si="0"/>
        <v>Katelynn</v>
      </c>
      <c r="C16" s="47" t="str">
        <f t="shared" si="1"/>
        <v>F</v>
      </c>
      <c r="D16" s="47" t="str">
        <f t="shared" si="2"/>
        <v>Casano</v>
      </c>
      <c r="F16" s="27" t="s">
        <v>123</v>
      </c>
      <c r="G16" s="27" t="str">
        <f t="shared" si="3"/>
        <v>(1975)</v>
      </c>
    </row>
    <row r="17" spans="1:7">
      <c r="A17" s="46" t="s">
        <v>145</v>
      </c>
      <c r="B17" s="47" t="str">
        <f t="shared" si="0"/>
        <v>Alvaro</v>
      </c>
      <c r="C17" s="47" t="str">
        <f t="shared" si="1"/>
        <v/>
      </c>
      <c r="D17" s="47" t="str">
        <f t="shared" si="2"/>
        <v>Smith</v>
      </c>
      <c r="F17" s="27" t="s">
        <v>124</v>
      </c>
      <c r="G17" s="27" t="str">
        <f t="shared" si="3"/>
        <v>(2001)</v>
      </c>
    </row>
    <row r="18" spans="1:7">
      <c r="A18" s="46" t="s">
        <v>146</v>
      </c>
      <c r="B18" s="47" t="str">
        <f t="shared" si="0"/>
        <v>Carey</v>
      </c>
      <c r="C18" s="47" t="str">
        <f t="shared" si="1"/>
        <v>K.</v>
      </c>
      <c r="D18" s="47" t="str">
        <f t="shared" si="2"/>
        <v>Barmer</v>
      </c>
      <c r="F18" s="27" t="s">
        <v>125</v>
      </c>
      <c r="G18" s="27" t="str">
        <f t="shared" si="3"/>
        <v>(2010)</v>
      </c>
    </row>
    <row r="19" spans="1:7">
      <c r="A19" s="46" t="s">
        <v>147</v>
      </c>
      <c r="B19" s="47" t="str">
        <f t="shared" si="0"/>
        <v>Brain</v>
      </c>
      <c r="C19" s="47" t="str">
        <f t="shared" si="1"/>
        <v>B.</v>
      </c>
      <c r="D19" s="47" t="str">
        <f t="shared" si="2"/>
        <v>Blend</v>
      </c>
      <c r="F19" s="27" t="s">
        <v>126</v>
      </c>
      <c r="G19" s="27" t="str">
        <f t="shared" si="3"/>
        <v>(1990)</v>
      </c>
    </row>
    <row r="20" spans="1:7">
      <c r="A20" s="46" t="s">
        <v>148</v>
      </c>
      <c r="B20" s="47" t="str">
        <f t="shared" si="0"/>
        <v>Beaulah</v>
      </c>
      <c r="C20" s="47" t="str">
        <f t="shared" si="1"/>
        <v/>
      </c>
      <c r="D20" s="47" t="str">
        <f t="shared" si="2"/>
        <v>Hegeman</v>
      </c>
    </row>
    <row r="21" spans="1:7">
      <c r="A21" s="46" t="s">
        <v>149</v>
      </c>
      <c r="B21" s="47" t="str">
        <f t="shared" si="0"/>
        <v>Rob</v>
      </c>
      <c r="C21" s="47" t="str">
        <f t="shared" si="1"/>
        <v/>
      </c>
      <c r="D21" s="47" t="str">
        <f t="shared" si="2"/>
        <v>Luber</v>
      </c>
    </row>
    <row r="22" spans="1:7">
      <c r="A22" s="46" t="s">
        <v>150</v>
      </c>
      <c r="B22" s="47" t="str">
        <f t="shared" si="0"/>
        <v>Kendrick</v>
      </c>
      <c r="C22" s="47" t="str">
        <f t="shared" si="1"/>
        <v/>
      </c>
      <c r="D22" s="47" t="str">
        <f t="shared" si="2"/>
        <v>Lunan</v>
      </c>
    </row>
    <row r="23" spans="1:7">
      <c r="A23" s="46" t="s">
        <v>151</v>
      </c>
      <c r="B23" s="47" t="str">
        <f t="shared" si="0"/>
        <v>Raphael</v>
      </c>
      <c r="C23" s="47" t="str">
        <f t="shared" si="1"/>
        <v>H.</v>
      </c>
      <c r="D23" s="47" t="str">
        <f t="shared" si="2"/>
        <v>Tetu</v>
      </c>
    </row>
    <row r="24" spans="1:7">
      <c r="A24" s="46" t="s">
        <v>152</v>
      </c>
      <c r="B24" s="47" t="str">
        <f t="shared" si="0"/>
        <v>Shakia</v>
      </c>
      <c r="C24" s="47" t="str">
        <f t="shared" si="1"/>
        <v/>
      </c>
      <c r="D24" s="47" t="str">
        <f t="shared" si="2"/>
        <v>Checo</v>
      </c>
    </row>
    <row r="25" spans="1:7">
      <c r="A25" s="46" t="s">
        <v>153</v>
      </c>
      <c r="B25" s="47" t="str">
        <f t="shared" si="0"/>
        <v>Deadra</v>
      </c>
      <c r="C25" s="47" t="str">
        <f t="shared" si="1"/>
        <v/>
      </c>
      <c r="D25" s="47" t="str">
        <f t="shared" si="2"/>
        <v>Altobelli</v>
      </c>
    </row>
    <row r="26" spans="1:7">
      <c r="A26" s="46" t="s">
        <v>154</v>
      </c>
      <c r="B26" s="47" t="str">
        <f t="shared" si="0"/>
        <v>Ela</v>
      </c>
      <c r="C26" s="47" t="str">
        <f t="shared" si="1"/>
        <v>Ellina</v>
      </c>
      <c r="D26" s="47" t="str">
        <f t="shared" si="2"/>
        <v>Donnally</v>
      </c>
    </row>
    <row r="27" spans="1:7">
      <c r="A27" s="46" t="s">
        <v>155</v>
      </c>
      <c r="B27" s="47" t="str">
        <f t="shared" si="0"/>
        <v>Cardy</v>
      </c>
      <c r="C27" s="47" t="str">
        <f t="shared" si="1"/>
        <v/>
      </c>
      <c r="D27" s="47" t="str">
        <f t="shared" si="2"/>
        <v>Philsome</v>
      </c>
    </row>
  </sheetData>
  <hyperlinks>
    <hyperlink ref="F5" r:id="rId1" display="http://www.imdb.com/title/tt0111161/"/>
    <hyperlink ref="F6" r:id="rId2" display="http://www.imdb.com/title/tt0068646/"/>
    <hyperlink ref="F7" r:id="rId3" display="http://www.imdb.com/title/tt0071562/"/>
    <hyperlink ref="F8" r:id="rId4" display="http://www.imdb.com/title/tt0110912/"/>
    <hyperlink ref="F9" r:id="rId5" display="http://www.imdb.com/title/tt0060196/"/>
    <hyperlink ref="F10" r:id="rId6" display="http://www.imdb.com/title/tt0050083/"/>
    <hyperlink ref="F11" r:id="rId7" display="http://www.imdb.com/title/tt0108052/"/>
    <hyperlink ref="F12" r:id="rId8" display="http://www.imdb.com/title/tt0468569/"/>
    <hyperlink ref="F13" r:id="rId9" display="http://www.imdb.com/title/tt0167260/"/>
    <hyperlink ref="F14" r:id="rId10" display="http://www.imdb.com/title/tt0137523/"/>
    <hyperlink ref="F15" r:id="rId11" display="http://www.imdb.com/title/tt0080684/"/>
    <hyperlink ref="F16" r:id="rId12" display="http://www.imdb.com/title/tt0073486/"/>
    <hyperlink ref="F17" r:id="rId13" display="http://www.imdb.com/title/tt0120737/"/>
    <hyperlink ref="F18" r:id="rId14" display="http://www.imdb.com/title/tt1375666/"/>
    <hyperlink ref="F19" r:id="rId15" display="http://www.imdb.com/title/tt0099685/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>
  <dimension ref="A1:H28"/>
  <sheetViews>
    <sheetView workbookViewId="0"/>
  </sheetViews>
  <sheetFormatPr defaultRowHeight="15"/>
  <cols>
    <col min="1" max="1" width="14.85546875" bestFit="1" customWidth="1"/>
    <col min="3" max="3" width="20.5703125" bestFit="1" customWidth="1"/>
    <col min="4" max="4" width="9.5703125" bestFit="1" customWidth="1"/>
    <col min="7" max="7" width="13.85546875" customWidth="1"/>
    <col min="8" max="8" width="21" bestFit="1" customWidth="1"/>
  </cols>
  <sheetData>
    <row r="1" spans="1:8" ht="56.25">
      <c r="A1" s="2" t="s">
        <v>44</v>
      </c>
      <c r="B1" s="2" t="s">
        <v>5</v>
      </c>
      <c r="C1" s="2" t="s">
        <v>61</v>
      </c>
      <c r="D1" s="3" t="s">
        <v>62</v>
      </c>
      <c r="G1" s="2" t="s">
        <v>5</v>
      </c>
      <c r="H1" s="5" t="s">
        <v>61</v>
      </c>
    </row>
    <row r="2" spans="1:8" ht="18.75">
      <c r="A2" s="6">
        <v>37625</v>
      </c>
      <c r="B2" s="7" t="s">
        <v>24</v>
      </c>
      <c r="C2" s="7" t="str">
        <f>IFERROR(VLOOKUP(B2,$G$2:$H$5,2,FALSE),"not found")</f>
        <v>James Miller</v>
      </c>
      <c r="D2" s="7">
        <v>45</v>
      </c>
      <c r="G2" s="8" t="s">
        <v>16</v>
      </c>
      <c r="H2" s="8" t="s">
        <v>63</v>
      </c>
    </row>
    <row r="3" spans="1:8" ht="18.75">
      <c r="A3" s="6">
        <v>37632</v>
      </c>
      <c r="B3" s="7" t="s">
        <v>34</v>
      </c>
      <c r="C3" s="7" t="str">
        <f t="shared" ref="C3:C28" si="0">IFERROR(VLOOKUP(B3,$G$2:$H$5,2,FALSE),"not found")</f>
        <v>Bjorn Rasmussen</v>
      </c>
      <c r="D3" s="7">
        <v>50</v>
      </c>
      <c r="G3" s="8" t="s">
        <v>34</v>
      </c>
      <c r="H3" s="8" t="s">
        <v>64</v>
      </c>
    </row>
    <row r="4" spans="1:8" ht="18.75">
      <c r="A4" s="6">
        <v>37639</v>
      </c>
      <c r="B4" s="7" t="s">
        <v>10</v>
      </c>
      <c r="C4" s="7" t="str">
        <f t="shared" si="0"/>
        <v>Pablo Garcia</v>
      </c>
      <c r="D4" s="7">
        <v>55</v>
      </c>
      <c r="G4" s="8" t="s">
        <v>10</v>
      </c>
      <c r="H4" s="8" t="s">
        <v>65</v>
      </c>
    </row>
    <row r="5" spans="1:8" ht="18.75">
      <c r="A5" s="6">
        <v>37646</v>
      </c>
      <c r="B5" s="7" t="s">
        <v>24</v>
      </c>
      <c r="C5" s="7" t="str">
        <f t="shared" si="0"/>
        <v>James Miller</v>
      </c>
      <c r="D5" s="7">
        <v>70</v>
      </c>
      <c r="G5" s="8" t="s">
        <v>24</v>
      </c>
      <c r="H5" s="8" t="s">
        <v>66</v>
      </c>
    </row>
    <row r="6" spans="1:8" ht="18.75">
      <c r="A6" s="6">
        <v>37653</v>
      </c>
      <c r="B6" s="7" t="s">
        <v>16</v>
      </c>
      <c r="C6" s="7" t="str">
        <f t="shared" si="0"/>
        <v>Marie Jones</v>
      </c>
      <c r="D6" s="7">
        <v>20</v>
      </c>
    </row>
    <row r="7" spans="1:8" ht="18.75">
      <c r="A7" s="6">
        <v>37660</v>
      </c>
      <c r="B7" s="7" t="s">
        <v>34</v>
      </c>
      <c r="C7" s="7" t="str">
        <f t="shared" si="0"/>
        <v>Bjorn Rasmussen</v>
      </c>
      <c r="D7" s="7">
        <v>100</v>
      </c>
    </row>
    <row r="8" spans="1:8" ht="18.75">
      <c r="A8" s="6">
        <v>37667</v>
      </c>
      <c r="B8" s="7" t="s">
        <v>10</v>
      </c>
      <c r="C8" s="7" t="str">
        <f t="shared" si="0"/>
        <v>Pablo Garcia</v>
      </c>
      <c r="D8" s="7">
        <v>150</v>
      </c>
    </row>
    <row r="9" spans="1:8" ht="18.75">
      <c r="A9" s="6">
        <v>37674</v>
      </c>
      <c r="B9" s="7" t="s">
        <v>24</v>
      </c>
      <c r="C9" s="7" t="str">
        <f t="shared" si="0"/>
        <v>James Miller</v>
      </c>
      <c r="D9" s="7">
        <v>120</v>
      </c>
    </row>
    <row r="10" spans="1:8" ht="18.75">
      <c r="A10" s="6">
        <v>37680</v>
      </c>
      <c r="B10" s="7" t="s">
        <v>16</v>
      </c>
      <c r="C10" s="7" t="str">
        <f t="shared" si="0"/>
        <v>Marie Jones</v>
      </c>
      <c r="D10" s="7">
        <v>175</v>
      </c>
    </row>
    <row r="11" spans="1:8" ht="18.75">
      <c r="A11" s="6">
        <v>37687</v>
      </c>
      <c r="B11" s="7" t="s">
        <v>34</v>
      </c>
      <c r="C11" s="7" t="str">
        <f t="shared" si="0"/>
        <v>Bjorn Rasmussen</v>
      </c>
      <c r="D11" s="7">
        <v>135</v>
      </c>
    </row>
    <row r="12" spans="1:8" ht="18.75">
      <c r="A12" s="6">
        <v>37694</v>
      </c>
      <c r="B12" s="7" t="s">
        <v>10</v>
      </c>
      <c r="C12" s="7" t="str">
        <f t="shared" si="0"/>
        <v>Pablo Garcia</v>
      </c>
      <c r="D12" s="7">
        <v>20</v>
      </c>
    </row>
    <row r="13" spans="1:8" ht="18.75">
      <c r="A13" s="6">
        <v>37701</v>
      </c>
      <c r="B13" s="7" t="s">
        <v>24</v>
      </c>
      <c r="C13" s="7" t="str">
        <f t="shared" si="0"/>
        <v>James Miller</v>
      </c>
      <c r="D13" s="7">
        <v>25</v>
      </c>
    </row>
    <row r="14" spans="1:8" ht="18.75">
      <c r="A14" s="6">
        <v>37708</v>
      </c>
      <c r="B14" s="7" t="s">
        <v>16</v>
      </c>
      <c r="C14" s="7" t="str">
        <f t="shared" si="0"/>
        <v>Marie Jones</v>
      </c>
      <c r="D14" s="7">
        <v>26</v>
      </c>
    </row>
    <row r="15" spans="1:8" ht="18.75">
      <c r="A15" s="6">
        <v>37715</v>
      </c>
      <c r="B15" s="7" t="s">
        <v>173</v>
      </c>
      <c r="C15" s="7" t="str">
        <f t="shared" si="0"/>
        <v>not found</v>
      </c>
      <c r="D15" s="7">
        <v>27</v>
      </c>
    </row>
    <row r="16" spans="1:8" ht="18.75">
      <c r="A16" s="6">
        <v>37722</v>
      </c>
      <c r="B16" s="7" t="s">
        <v>173</v>
      </c>
      <c r="C16" s="7" t="str">
        <f t="shared" si="0"/>
        <v>not found</v>
      </c>
      <c r="D16" s="7">
        <v>28</v>
      </c>
    </row>
    <row r="17" spans="1:4" ht="18.75">
      <c r="A17" s="6">
        <v>37729</v>
      </c>
      <c r="B17" s="7" t="s">
        <v>173</v>
      </c>
      <c r="C17" s="7" t="str">
        <f t="shared" si="0"/>
        <v>not found</v>
      </c>
      <c r="D17" s="7">
        <v>29</v>
      </c>
    </row>
    <row r="18" spans="1:4" ht="18.75">
      <c r="A18" s="6">
        <v>37736</v>
      </c>
      <c r="B18" s="7" t="s">
        <v>173</v>
      </c>
      <c r="C18" s="7" t="str">
        <f t="shared" si="0"/>
        <v>not found</v>
      </c>
      <c r="D18" s="7">
        <v>30</v>
      </c>
    </row>
    <row r="19" spans="1:4" ht="18.75">
      <c r="A19" s="6">
        <v>37743</v>
      </c>
      <c r="B19" s="7" t="s">
        <v>173</v>
      </c>
      <c r="C19" s="7" t="str">
        <f t="shared" si="0"/>
        <v>not found</v>
      </c>
      <c r="D19" s="7">
        <v>31</v>
      </c>
    </row>
    <row r="20" spans="1:4" ht="18.75">
      <c r="A20" s="6">
        <v>37750</v>
      </c>
      <c r="B20" s="7" t="s">
        <v>173</v>
      </c>
      <c r="C20" s="7" t="str">
        <f t="shared" si="0"/>
        <v>not found</v>
      </c>
      <c r="D20" s="7">
        <v>32</v>
      </c>
    </row>
    <row r="21" spans="1:4" ht="18.75">
      <c r="A21" s="6">
        <v>37757</v>
      </c>
      <c r="B21" s="7" t="s">
        <v>173</v>
      </c>
      <c r="C21" s="7" t="str">
        <f t="shared" si="0"/>
        <v>not found</v>
      </c>
      <c r="D21" s="7">
        <v>33</v>
      </c>
    </row>
    <row r="22" spans="1:4" ht="18.75">
      <c r="A22" s="6">
        <v>37764</v>
      </c>
      <c r="B22" s="7" t="s">
        <v>173</v>
      </c>
      <c r="C22" s="7" t="str">
        <f t="shared" si="0"/>
        <v>not found</v>
      </c>
      <c r="D22" s="7">
        <v>34</v>
      </c>
    </row>
    <row r="23" spans="1:4" ht="18.75">
      <c r="A23" s="6">
        <v>37771</v>
      </c>
      <c r="B23" s="7" t="s">
        <v>34</v>
      </c>
      <c r="C23" s="7" t="str">
        <f t="shared" si="0"/>
        <v>Bjorn Rasmussen</v>
      </c>
      <c r="D23" s="7">
        <v>35</v>
      </c>
    </row>
    <row r="24" spans="1:4" ht="18.75">
      <c r="A24" s="6">
        <v>37778</v>
      </c>
      <c r="B24" s="7" t="s">
        <v>10</v>
      </c>
      <c r="C24" s="7" t="str">
        <f t="shared" si="0"/>
        <v>Pablo Garcia</v>
      </c>
      <c r="D24" s="7">
        <v>36</v>
      </c>
    </row>
    <row r="25" spans="1:4" ht="18.75">
      <c r="A25" s="6">
        <v>37785</v>
      </c>
      <c r="B25" s="7" t="s">
        <v>24</v>
      </c>
      <c r="C25" s="7" t="str">
        <f t="shared" si="0"/>
        <v>James Miller</v>
      </c>
      <c r="D25" s="7">
        <v>37</v>
      </c>
    </row>
    <row r="26" spans="1:4" ht="18.75">
      <c r="A26" s="6">
        <v>37792</v>
      </c>
      <c r="B26" s="7" t="s">
        <v>16</v>
      </c>
      <c r="C26" s="7" t="str">
        <f t="shared" si="0"/>
        <v>Marie Jones</v>
      </c>
      <c r="D26" s="7">
        <v>38</v>
      </c>
    </row>
    <row r="27" spans="1:4" ht="18.75">
      <c r="A27" s="6">
        <v>37799</v>
      </c>
      <c r="B27" s="7" t="s">
        <v>34</v>
      </c>
      <c r="C27" s="7" t="str">
        <f t="shared" si="0"/>
        <v>Bjorn Rasmussen</v>
      </c>
      <c r="D27" s="7">
        <v>39</v>
      </c>
    </row>
    <row r="28" spans="1:4" ht="18.75">
      <c r="A28" s="6">
        <v>37806</v>
      </c>
      <c r="B28" s="7" t="s">
        <v>10</v>
      </c>
      <c r="C28" s="7" t="str">
        <f t="shared" si="0"/>
        <v>Pablo Garcia</v>
      </c>
      <c r="D28" s="7">
        <v>40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>
  <sheetPr>
    <tabColor rgb="FF92D050"/>
  </sheetPr>
  <dimension ref="A1:F15"/>
  <sheetViews>
    <sheetView workbookViewId="0"/>
  </sheetViews>
  <sheetFormatPr defaultRowHeight="18.75"/>
  <cols>
    <col min="1" max="6" width="16" style="13" bestFit="1" customWidth="1"/>
    <col min="7" max="16384" width="9.140625" style="13"/>
  </cols>
  <sheetData>
    <row r="1" spans="1:6">
      <c r="A1" s="62" t="s">
        <v>80</v>
      </c>
      <c r="B1" s="62" t="s">
        <v>166</v>
      </c>
      <c r="C1" s="62" t="s">
        <v>82</v>
      </c>
      <c r="D1" s="62" t="s">
        <v>83</v>
      </c>
      <c r="E1" s="87" t="s">
        <v>307</v>
      </c>
      <c r="F1" s="87" t="s">
        <v>308</v>
      </c>
    </row>
    <row r="2" spans="1:6">
      <c r="A2" s="59">
        <v>1000</v>
      </c>
      <c r="B2" s="59">
        <v>5000</v>
      </c>
      <c r="C2" s="59">
        <v>4000</v>
      </c>
      <c r="D2" s="59">
        <v>3000</v>
      </c>
      <c r="E2" s="59">
        <f>AVERAGE(A2:D2)</f>
        <v>3250</v>
      </c>
      <c r="F2" s="105">
        <f>IFERROR(AVERAGE(A2:D2)," ")</f>
        <v>3250</v>
      </c>
    </row>
    <row r="3" spans="1:6">
      <c r="A3" s="59"/>
      <c r="B3" s="59"/>
      <c r="C3" s="59"/>
      <c r="D3" s="59"/>
      <c r="E3" s="59" t="e">
        <f t="shared" ref="E3:E13" si="0">AVERAGE(A3:D3)</f>
        <v>#DIV/0!</v>
      </c>
      <c r="F3" s="105" t="str">
        <f t="shared" ref="F3:F13" si="1">IFERROR(AVERAGE(A3:D3)," ")</f>
        <v xml:space="preserve"> </v>
      </c>
    </row>
    <row r="4" spans="1:6">
      <c r="A4" s="59">
        <v>17000</v>
      </c>
      <c r="B4" s="59">
        <v>21000</v>
      </c>
      <c r="C4" s="59">
        <v>10000</v>
      </c>
      <c r="D4" s="59">
        <v>19000</v>
      </c>
      <c r="E4" s="59">
        <f t="shared" si="0"/>
        <v>16750</v>
      </c>
      <c r="F4" s="105">
        <f t="shared" si="1"/>
        <v>16750</v>
      </c>
    </row>
    <row r="5" spans="1:6">
      <c r="A5" s="59">
        <v>25000</v>
      </c>
      <c r="B5" s="59">
        <v>29000</v>
      </c>
      <c r="C5" s="59">
        <v>13000</v>
      </c>
      <c r="D5" s="59">
        <v>27000</v>
      </c>
      <c r="E5" s="59">
        <f t="shared" si="0"/>
        <v>23500</v>
      </c>
      <c r="F5" s="105">
        <f t="shared" si="1"/>
        <v>23500</v>
      </c>
    </row>
    <row r="6" spans="1:6">
      <c r="A6" s="59">
        <v>33000</v>
      </c>
      <c r="B6" s="59">
        <v>37000</v>
      </c>
      <c r="C6" s="59">
        <v>16000</v>
      </c>
      <c r="D6" s="59">
        <v>35000</v>
      </c>
      <c r="E6" s="59">
        <f t="shared" si="0"/>
        <v>30250</v>
      </c>
      <c r="F6" s="105">
        <f t="shared" si="1"/>
        <v>30250</v>
      </c>
    </row>
    <row r="7" spans="1:6">
      <c r="A7" s="59"/>
      <c r="B7" s="59"/>
      <c r="C7" s="59"/>
      <c r="D7" s="59"/>
      <c r="E7" s="59" t="e">
        <f t="shared" si="0"/>
        <v>#DIV/0!</v>
      </c>
      <c r="F7" s="105" t="str">
        <f t="shared" si="1"/>
        <v xml:space="preserve"> </v>
      </c>
    </row>
    <row r="8" spans="1:6">
      <c r="A8" s="59">
        <v>49000</v>
      </c>
      <c r="B8" s="59">
        <v>53000</v>
      </c>
      <c r="C8" s="59">
        <v>22000</v>
      </c>
      <c r="D8" s="59">
        <v>51000</v>
      </c>
      <c r="E8" s="59">
        <f t="shared" si="0"/>
        <v>43750</v>
      </c>
      <c r="F8" s="105">
        <f t="shared" si="1"/>
        <v>43750</v>
      </c>
    </row>
    <row r="9" spans="1:6">
      <c r="A9" s="59">
        <v>57000</v>
      </c>
      <c r="B9" s="59">
        <v>61000</v>
      </c>
      <c r="C9" s="59">
        <v>25000</v>
      </c>
      <c r="D9" s="59">
        <v>59000</v>
      </c>
      <c r="E9" s="59">
        <f t="shared" si="0"/>
        <v>50500</v>
      </c>
      <c r="F9" s="105">
        <f t="shared" si="1"/>
        <v>50500</v>
      </c>
    </row>
    <row r="10" spans="1:6">
      <c r="A10" s="59"/>
      <c r="B10" s="59"/>
      <c r="C10" s="59"/>
      <c r="D10" s="59"/>
      <c r="E10" s="59" t="e">
        <f t="shared" si="0"/>
        <v>#DIV/0!</v>
      </c>
      <c r="F10" s="105" t="str">
        <f t="shared" si="1"/>
        <v xml:space="preserve"> </v>
      </c>
    </row>
    <row r="11" spans="1:6">
      <c r="A11" s="59">
        <v>73000</v>
      </c>
      <c r="B11" s="59">
        <v>77000</v>
      </c>
      <c r="C11" s="59">
        <v>31000</v>
      </c>
      <c r="D11" s="59">
        <v>75000</v>
      </c>
      <c r="E11" s="59">
        <f t="shared" si="0"/>
        <v>64000</v>
      </c>
      <c r="F11" s="105">
        <f t="shared" si="1"/>
        <v>64000</v>
      </c>
    </row>
    <row r="12" spans="1:6">
      <c r="A12" s="59"/>
      <c r="B12" s="59"/>
      <c r="C12" s="59"/>
      <c r="D12" s="59"/>
      <c r="E12" s="59" t="e">
        <f t="shared" si="0"/>
        <v>#DIV/0!</v>
      </c>
      <c r="F12" s="105" t="str">
        <f t="shared" si="1"/>
        <v xml:space="preserve"> </v>
      </c>
    </row>
    <row r="13" spans="1:6">
      <c r="A13" s="59">
        <v>89000</v>
      </c>
      <c r="B13" s="59">
        <v>93000</v>
      </c>
      <c r="C13" s="59">
        <v>37000</v>
      </c>
      <c r="D13" s="59">
        <v>91000</v>
      </c>
      <c r="E13" s="59">
        <f t="shared" si="0"/>
        <v>77500</v>
      </c>
      <c r="F13" s="105">
        <f t="shared" si="1"/>
        <v>77500</v>
      </c>
    </row>
    <row r="15" spans="1:6">
      <c r="E15" s="88" t="e">
        <f>AVERAGE(E2:E13)</f>
        <v>#DIV/0!</v>
      </c>
      <c r="F15" s="88">
        <f>AVERAGE(F2:F13)</f>
        <v>38687.5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dimension ref="A1:C21"/>
  <sheetViews>
    <sheetView workbookViewId="0"/>
  </sheetViews>
  <sheetFormatPr defaultRowHeight="18.75"/>
  <cols>
    <col min="1" max="1" width="14" style="13" bestFit="1" customWidth="1"/>
    <col min="2" max="2" width="14.85546875" style="13" bestFit="1" customWidth="1"/>
    <col min="3" max="16384" width="9.140625" style="13"/>
  </cols>
  <sheetData>
    <row r="1" spans="1:3">
      <c r="A1" s="10" t="s">
        <v>0</v>
      </c>
      <c r="B1" s="11">
        <v>0.03</v>
      </c>
      <c r="C1" s="12"/>
    </row>
    <row r="2" spans="1:3">
      <c r="A2" s="10" t="s">
        <v>1</v>
      </c>
      <c r="B2" s="14">
        <v>2000000</v>
      </c>
      <c r="C2" s="12"/>
    </row>
    <row r="3" spans="1:3">
      <c r="A3" s="10" t="s">
        <v>2</v>
      </c>
      <c r="B3" s="15">
        <f>B2*B1</f>
        <v>60000</v>
      </c>
      <c r="C3" s="12"/>
    </row>
    <row r="4" spans="1:3">
      <c r="A4" s="10"/>
      <c r="B4" s="10"/>
      <c r="C4" s="12"/>
    </row>
    <row r="5" spans="1:3">
      <c r="A5" s="16"/>
      <c r="B5" s="17">
        <f>B2*B1</f>
        <v>60000</v>
      </c>
    </row>
    <row r="6" spans="1:3">
      <c r="A6" s="18">
        <v>0.03</v>
      </c>
      <c r="B6" s="19">
        <f t="dataTable" ref="B6:B21" dt2D="0" dtr="0" r1="B1"/>
        <v>60000</v>
      </c>
    </row>
    <row r="7" spans="1:3">
      <c r="A7" s="18">
        <v>3.5000000000000003E-2</v>
      </c>
      <c r="B7" s="19">
        <v>70000</v>
      </c>
    </row>
    <row r="8" spans="1:3">
      <c r="A8" s="18">
        <v>0.04</v>
      </c>
      <c r="B8" s="19">
        <v>80000</v>
      </c>
    </row>
    <row r="9" spans="1:3">
      <c r="A9" s="18">
        <v>4.4999999999999998E-2</v>
      </c>
      <c r="B9" s="19">
        <v>90000</v>
      </c>
    </row>
    <row r="10" spans="1:3">
      <c r="A10" s="18">
        <v>0.05</v>
      </c>
      <c r="B10" s="19">
        <v>100000</v>
      </c>
    </row>
    <row r="11" spans="1:3">
      <c r="A11" s="18">
        <v>5.5E-2</v>
      </c>
      <c r="B11" s="19">
        <v>110000</v>
      </c>
    </row>
    <row r="12" spans="1:3">
      <c r="A12" s="18">
        <v>0.06</v>
      </c>
      <c r="B12" s="19">
        <v>120000</v>
      </c>
    </row>
    <row r="13" spans="1:3">
      <c r="A13" s="18">
        <v>6.5000000000000002E-2</v>
      </c>
      <c r="B13" s="19">
        <v>130000</v>
      </c>
    </row>
    <row r="14" spans="1:3">
      <c r="A14" s="18">
        <v>7.0000000000000007E-2</v>
      </c>
      <c r="B14" s="19">
        <v>140000</v>
      </c>
    </row>
    <row r="15" spans="1:3">
      <c r="A15" s="18">
        <v>7.4999999999999997E-2</v>
      </c>
      <c r="B15" s="19">
        <v>150000</v>
      </c>
    </row>
    <row r="16" spans="1:3">
      <c r="A16" s="18">
        <v>0.08</v>
      </c>
      <c r="B16" s="19">
        <v>160000</v>
      </c>
    </row>
    <row r="17" spans="1:2">
      <c r="A17" s="18">
        <v>8.5000000000000006E-2</v>
      </c>
      <c r="B17" s="19">
        <v>170000</v>
      </c>
    </row>
    <row r="18" spans="1:2">
      <c r="A18" s="18">
        <v>0.09</v>
      </c>
      <c r="B18" s="19">
        <v>180000</v>
      </c>
    </row>
    <row r="19" spans="1:2">
      <c r="A19" s="18">
        <v>9.5000000000000001E-2</v>
      </c>
      <c r="B19" s="19">
        <v>190000</v>
      </c>
    </row>
    <row r="20" spans="1:2">
      <c r="A20" s="18">
        <v>0.1</v>
      </c>
      <c r="B20" s="19">
        <v>200000</v>
      </c>
    </row>
    <row r="21" spans="1:2">
      <c r="A21" s="18">
        <v>0.105</v>
      </c>
      <c r="B21" s="19">
        <v>210000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filterMode="1">
    <tabColor rgb="FF92D050"/>
  </sheetPr>
  <dimension ref="A1:D85"/>
  <sheetViews>
    <sheetView workbookViewId="0"/>
  </sheetViews>
  <sheetFormatPr defaultColWidth="20.42578125" defaultRowHeight="18.75"/>
  <cols>
    <col min="1" max="1" width="16.28515625" style="13" bestFit="1" customWidth="1"/>
    <col min="2" max="2" width="15.7109375" style="13" bestFit="1" customWidth="1"/>
    <col min="3" max="3" width="14" style="13" bestFit="1" customWidth="1"/>
    <col min="4" max="4" width="17.5703125" style="13" bestFit="1" customWidth="1"/>
    <col min="5" max="16384" width="20.42578125" style="13"/>
  </cols>
  <sheetData>
    <row r="1" spans="1:4" ht="37.5">
      <c r="A1" s="72" t="s">
        <v>296</v>
      </c>
      <c r="B1" s="72" t="s">
        <v>4</v>
      </c>
      <c r="C1" s="72" t="s">
        <v>5</v>
      </c>
      <c r="D1" s="73" t="s">
        <v>62</v>
      </c>
    </row>
    <row r="2" spans="1:4">
      <c r="A2" s="13" t="s">
        <v>8</v>
      </c>
      <c r="B2" s="13" t="s">
        <v>35</v>
      </c>
      <c r="D2" s="13">
        <v>25</v>
      </c>
    </row>
    <row r="5" spans="1:4" ht="37.5">
      <c r="A5" s="72" t="s">
        <v>296</v>
      </c>
      <c r="B5" s="72" t="s">
        <v>4</v>
      </c>
      <c r="C5" s="72" t="s">
        <v>5</v>
      </c>
      <c r="D5" s="73" t="s">
        <v>62</v>
      </c>
    </row>
    <row r="6" spans="1:4" hidden="1">
      <c r="A6" s="71" t="s">
        <v>8</v>
      </c>
      <c r="B6" s="71" t="s">
        <v>40</v>
      </c>
      <c r="C6" s="71" t="s">
        <v>24</v>
      </c>
      <c r="D6" s="71">
        <v>15</v>
      </c>
    </row>
    <row r="7" spans="1:4" hidden="1">
      <c r="A7" s="71" t="s">
        <v>15</v>
      </c>
      <c r="B7" s="71" t="s">
        <v>40</v>
      </c>
      <c r="C7" s="71" t="s">
        <v>24</v>
      </c>
      <c r="D7" s="71">
        <v>20</v>
      </c>
    </row>
    <row r="8" spans="1:4" hidden="1">
      <c r="A8" s="71" t="s">
        <v>19</v>
      </c>
      <c r="B8" s="71" t="s">
        <v>40</v>
      </c>
      <c r="C8" s="71" t="s">
        <v>24</v>
      </c>
      <c r="D8" s="71">
        <v>45</v>
      </c>
    </row>
    <row r="9" spans="1:4" hidden="1">
      <c r="A9" s="71" t="s">
        <v>22</v>
      </c>
      <c r="B9" s="71" t="s">
        <v>40</v>
      </c>
      <c r="C9" s="71" t="s">
        <v>24</v>
      </c>
      <c r="D9" s="71">
        <v>10</v>
      </c>
    </row>
    <row r="10" spans="1:4" hidden="1">
      <c r="A10" s="71" t="s">
        <v>8</v>
      </c>
      <c r="B10" s="71" t="s">
        <v>36</v>
      </c>
      <c r="C10" s="71" t="s">
        <v>24</v>
      </c>
      <c r="D10" s="71">
        <v>10</v>
      </c>
    </row>
    <row r="11" spans="1:4" hidden="1">
      <c r="A11" s="71" t="s">
        <v>15</v>
      </c>
      <c r="B11" s="71" t="s">
        <v>36</v>
      </c>
      <c r="C11" s="71" t="s">
        <v>24</v>
      </c>
      <c r="D11" s="71">
        <v>15</v>
      </c>
    </row>
    <row r="12" spans="1:4" hidden="1">
      <c r="A12" s="71" t="s">
        <v>19</v>
      </c>
      <c r="B12" s="71" t="s">
        <v>36</v>
      </c>
      <c r="C12" s="71" t="s">
        <v>24</v>
      </c>
      <c r="D12" s="71">
        <v>20</v>
      </c>
    </row>
    <row r="13" spans="1:4" hidden="1">
      <c r="A13" s="71" t="s">
        <v>22</v>
      </c>
      <c r="B13" s="71" t="s">
        <v>36</v>
      </c>
      <c r="C13" s="71" t="s">
        <v>24</v>
      </c>
      <c r="D13" s="71">
        <v>5</v>
      </c>
    </row>
    <row r="14" spans="1:4">
      <c r="A14" s="74" t="s">
        <v>8</v>
      </c>
      <c r="B14" s="74" t="s">
        <v>35</v>
      </c>
      <c r="C14" s="74" t="s">
        <v>24</v>
      </c>
      <c r="D14" s="74">
        <v>25</v>
      </c>
    </row>
    <row r="15" spans="1:4" hidden="1">
      <c r="A15" s="71" t="s">
        <v>15</v>
      </c>
      <c r="B15" s="71" t="s">
        <v>35</v>
      </c>
      <c r="C15" s="71" t="s">
        <v>24</v>
      </c>
      <c r="D15" s="71">
        <v>35</v>
      </c>
    </row>
    <row r="16" spans="1:4" hidden="1">
      <c r="A16" s="71" t="s">
        <v>19</v>
      </c>
      <c r="B16" s="71" t="s">
        <v>35</v>
      </c>
      <c r="C16" s="71" t="s">
        <v>24</v>
      </c>
      <c r="D16" s="71">
        <v>50</v>
      </c>
    </row>
    <row r="17" spans="1:4" hidden="1">
      <c r="A17" s="71" t="s">
        <v>8</v>
      </c>
      <c r="B17" s="71" t="s">
        <v>35</v>
      </c>
      <c r="C17" s="71" t="s">
        <v>24</v>
      </c>
      <c r="D17" s="71">
        <v>30</v>
      </c>
    </row>
    <row r="18" spans="1:4" hidden="1">
      <c r="A18" s="71" t="s">
        <v>8</v>
      </c>
      <c r="B18" s="71" t="s">
        <v>30</v>
      </c>
      <c r="C18" s="71" t="s">
        <v>24</v>
      </c>
      <c r="D18" s="71">
        <v>5</v>
      </c>
    </row>
    <row r="19" spans="1:4" hidden="1">
      <c r="A19" s="71" t="s">
        <v>15</v>
      </c>
      <c r="B19" s="71" t="s">
        <v>30</v>
      </c>
      <c r="C19" s="71" t="s">
        <v>24</v>
      </c>
      <c r="D19" s="71">
        <v>10</v>
      </c>
    </row>
    <row r="20" spans="1:4" hidden="1">
      <c r="A20" s="71" t="s">
        <v>19</v>
      </c>
      <c r="B20" s="71" t="s">
        <v>30</v>
      </c>
      <c r="C20" s="71" t="s">
        <v>24</v>
      </c>
      <c r="D20" s="71">
        <v>20</v>
      </c>
    </row>
    <row r="21" spans="1:4" hidden="1">
      <c r="A21" s="71" t="s">
        <v>22</v>
      </c>
      <c r="B21" s="71" t="s">
        <v>30</v>
      </c>
      <c r="C21" s="71" t="s">
        <v>24</v>
      </c>
      <c r="D21" s="71">
        <v>10</v>
      </c>
    </row>
    <row r="22" spans="1:4" hidden="1">
      <c r="A22" s="71" t="s">
        <v>8</v>
      </c>
      <c r="B22" s="71" t="s">
        <v>28</v>
      </c>
      <c r="C22" s="71" t="s">
        <v>24</v>
      </c>
      <c r="D22" s="71">
        <v>10</v>
      </c>
    </row>
    <row r="23" spans="1:4" hidden="1">
      <c r="A23" s="71" t="s">
        <v>15</v>
      </c>
      <c r="B23" s="71" t="s">
        <v>28</v>
      </c>
      <c r="C23" s="71" t="s">
        <v>24</v>
      </c>
      <c r="D23" s="71">
        <v>40</v>
      </c>
    </row>
    <row r="24" spans="1:4" hidden="1">
      <c r="A24" s="71" t="s">
        <v>19</v>
      </c>
      <c r="B24" s="71" t="s">
        <v>28</v>
      </c>
      <c r="C24" s="71" t="s">
        <v>24</v>
      </c>
      <c r="D24" s="71">
        <v>5</v>
      </c>
    </row>
    <row r="25" spans="1:4" hidden="1">
      <c r="A25" s="71" t="s">
        <v>22</v>
      </c>
      <c r="B25" s="71" t="s">
        <v>28</v>
      </c>
      <c r="C25" s="71" t="s">
        <v>24</v>
      </c>
      <c r="D25" s="71">
        <v>10</v>
      </c>
    </row>
    <row r="26" spans="1:4" hidden="1">
      <c r="A26" s="71" t="s">
        <v>8</v>
      </c>
      <c r="B26" s="71" t="s">
        <v>26</v>
      </c>
      <c r="C26" s="71" t="s">
        <v>24</v>
      </c>
      <c r="D26" s="71">
        <v>5</v>
      </c>
    </row>
    <row r="27" spans="1:4" hidden="1">
      <c r="A27" s="71" t="s">
        <v>15</v>
      </c>
      <c r="B27" s="71" t="s">
        <v>26</v>
      </c>
      <c r="C27" s="71" t="s">
        <v>24</v>
      </c>
      <c r="D27" s="71">
        <v>10</v>
      </c>
    </row>
    <row r="28" spans="1:4" hidden="1">
      <c r="A28" s="71" t="s">
        <v>19</v>
      </c>
      <c r="B28" s="71" t="s">
        <v>26</v>
      </c>
      <c r="C28" s="71" t="s">
        <v>24</v>
      </c>
      <c r="D28" s="71">
        <v>15</v>
      </c>
    </row>
    <row r="29" spans="1:4" hidden="1">
      <c r="A29" s="71" t="s">
        <v>22</v>
      </c>
      <c r="B29" s="71" t="s">
        <v>26</v>
      </c>
      <c r="C29" s="71" t="s">
        <v>24</v>
      </c>
      <c r="D29" s="71">
        <v>5</v>
      </c>
    </row>
    <row r="30" spans="1:4" hidden="1">
      <c r="A30" s="71" t="s">
        <v>8</v>
      </c>
      <c r="B30" s="71" t="s">
        <v>23</v>
      </c>
      <c r="C30" s="71" t="s">
        <v>24</v>
      </c>
      <c r="D30" s="71">
        <v>15</v>
      </c>
    </row>
    <row r="31" spans="1:4" hidden="1">
      <c r="A31" s="71" t="s">
        <v>15</v>
      </c>
      <c r="B31" s="71" t="s">
        <v>23</v>
      </c>
      <c r="C31" s="71" t="s">
        <v>24</v>
      </c>
      <c r="D31" s="71">
        <v>30</v>
      </c>
    </row>
    <row r="32" spans="1:4" hidden="1">
      <c r="A32" s="71" t="s">
        <v>19</v>
      </c>
      <c r="B32" s="71" t="s">
        <v>23</v>
      </c>
      <c r="C32" s="71" t="s">
        <v>24</v>
      </c>
      <c r="D32" s="71">
        <v>5</v>
      </c>
    </row>
    <row r="33" spans="1:4" hidden="1">
      <c r="A33" s="71" t="s">
        <v>22</v>
      </c>
      <c r="B33" s="71" t="s">
        <v>23</v>
      </c>
      <c r="C33" s="71" t="s">
        <v>24</v>
      </c>
      <c r="D33" s="71">
        <v>10</v>
      </c>
    </row>
    <row r="34" spans="1:4" hidden="1">
      <c r="A34" s="71" t="s">
        <v>8</v>
      </c>
      <c r="B34" s="71" t="s">
        <v>39</v>
      </c>
      <c r="C34" s="71" t="s">
        <v>10</v>
      </c>
      <c r="D34" s="71">
        <v>10</v>
      </c>
    </row>
    <row r="35" spans="1:4" hidden="1">
      <c r="A35" s="71" t="s">
        <v>15</v>
      </c>
      <c r="B35" s="71" t="s">
        <v>39</v>
      </c>
      <c r="C35" s="71" t="s">
        <v>10</v>
      </c>
      <c r="D35" s="71">
        <v>20</v>
      </c>
    </row>
    <row r="36" spans="1:4" hidden="1">
      <c r="A36" s="71" t="s">
        <v>19</v>
      </c>
      <c r="B36" s="71" t="s">
        <v>39</v>
      </c>
      <c r="C36" s="71" t="s">
        <v>10</v>
      </c>
      <c r="D36" s="71">
        <v>30</v>
      </c>
    </row>
    <row r="37" spans="1:4" hidden="1">
      <c r="A37" s="71" t="s">
        <v>22</v>
      </c>
      <c r="B37" s="71" t="s">
        <v>39</v>
      </c>
      <c r="C37" s="71" t="s">
        <v>10</v>
      </c>
      <c r="D37" s="71">
        <v>10</v>
      </c>
    </row>
    <row r="38" spans="1:4" hidden="1">
      <c r="A38" s="71" t="s">
        <v>8</v>
      </c>
      <c r="B38" s="71" t="s">
        <v>37</v>
      </c>
      <c r="C38" s="71" t="s">
        <v>10</v>
      </c>
      <c r="D38" s="71">
        <v>10</v>
      </c>
    </row>
    <row r="39" spans="1:4" hidden="1">
      <c r="A39" s="71" t="s">
        <v>15</v>
      </c>
      <c r="B39" s="71" t="s">
        <v>37</v>
      </c>
      <c r="C39" s="71" t="s">
        <v>10</v>
      </c>
      <c r="D39" s="71">
        <v>15</v>
      </c>
    </row>
    <row r="40" spans="1:4" hidden="1">
      <c r="A40" s="71" t="s">
        <v>19</v>
      </c>
      <c r="B40" s="71" t="s">
        <v>37</v>
      </c>
      <c r="C40" s="71" t="s">
        <v>10</v>
      </c>
      <c r="D40" s="71">
        <v>20</v>
      </c>
    </row>
    <row r="41" spans="1:4" hidden="1">
      <c r="A41" s="71" t="s">
        <v>22</v>
      </c>
      <c r="B41" s="71" t="s">
        <v>37</v>
      </c>
      <c r="C41" s="71" t="s">
        <v>10</v>
      </c>
      <c r="D41" s="71">
        <v>5</v>
      </c>
    </row>
    <row r="42" spans="1:4" hidden="1">
      <c r="A42" s="71" t="s">
        <v>8</v>
      </c>
      <c r="B42" s="71" t="s">
        <v>31</v>
      </c>
      <c r="C42" s="71" t="s">
        <v>10</v>
      </c>
      <c r="D42" s="71">
        <v>10</v>
      </c>
    </row>
    <row r="43" spans="1:4" hidden="1">
      <c r="A43" s="71" t="s">
        <v>15</v>
      </c>
      <c r="B43" s="71" t="s">
        <v>31</v>
      </c>
      <c r="C43" s="71" t="s">
        <v>10</v>
      </c>
      <c r="D43" s="71">
        <v>20</v>
      </c>
    </row>
    <row r="44" spans="1:4" hidden="1">
      <c r="A44" s="71" t="s">
        <v>19</v>
      </c>
      <c r="B44" s="71" t="s">
        <v>31</v>
      </c>
      <c r="C44" s="71" t="s">
        <v>10</v>
      </c>
      <c r="D44" s="71">
        <v>45</v>
      </c>
    </row>
    <row r="45" spans="1:4" hidden="1">
      <c r="A45" s="71" t="s">
        <v>22</v>
      </c>
      <c r="B45" s="71" t="s">
        <v>31</v>
      </c>
      <c r="C45" s="71" t="s">
        <v>10</v>
      </c>
      <c r="D45" s="71">
        <v>15</v>
      </c>
    </row>
    <row r="46" spans="1:4" hidden="1">
      <c r="A46" s="71" t="s">
        <v>8</v>
      </c>
      <c r="B46" s="71" t="s">
        <v>25</v>
      </c>
      <c r="C46" s="71" t="s">
        <v>10</v>
      </c>
      <c r="D46" s="71">
        <v>15</v>
      </c>
    </row>
    <row r="47" spans="1:4" hidden="1">
      <c r="A47" s="71" t="s">
        <v>15</v>
      </c>
      <c r="B47" s="71" t="s">
        <v>25</v>
      </c>
      <c r="C47" s="71" t="s">
        <v>10</v>
      </c>
      <c r="D47" s="71">
        <v>40</v>
      </c>
    </row>
    <row r="48" spans="1:4" hidden="1">
      <c r="A48" s="71" t="s">
        <v>19</v>
      </c>
      <c r="B48" s="71" t="s">
        <v>25</v>
      </c>
      <c r="C48" s="71" t="s">
        <v>10</v>
      </c>
      <c r="D48" s="71">
        <v>90</v>
      </c>
    </row>
    <row r="49" spans="1:4" hidden="1">
      <c r="A49" s="71" t="s">
        <v>22</v>
      </c>
      <c r="B49" s="71" t="s">
        <v>25</v>
      </c>
      <c r="C49" s="71" t="s">
        <v>10</v>
      </c>
      <c r="D49" s="71">
        <v>5</v>
      </c>
    </row>
    <row r="50" spans="1:4" hidden="1">
      <c r="A50" s="71" t="s">
        <v>8</v>
      </c>
      <c r="B50" s="71" t="s">
        <v>9</v>
      </c>
      <c r="C50" s="71" t="s">
        <v>10</v>
      </c>
      <c r="D50" s="71">
        <v>10</v>
      </c>
    </row>
    <row r="51" spans="1:4" hidden="1">
      <c r="A51" s="71" t="s">
        <v>15</v>
      </c>
      <c r="B51" s="71" t="s">
        <v>9</v>
      </c>
      <c r="C51" s="71" t="s">
        <v>10</v>
      </c>
      <c r="D51" s="71">
        <v>15</v>
      </c>
    </row>
    <row r="52" spans="1:4" hidden="1">
      <c r="A52" s="71" t="s">
        <v>19</v>
      </c>
      <c r="B52" s="71" t="s">
        <v>9</v>
      </c>
      <c r="C52" s="71" t="s">
        <v>10</v>
      </c>
      <c r="D52" s="71">
        <v>40</v>
      </c>
    </row>
    <row r="53" spans="1:4" hidden="1">
      <c r="A53" s="71" t="s">
        <v>22</v>
      </c>
      <c r="B53" s="71" t="s">
        <v>9</v>
      </c>
      <c r="C53" s="71" t="s">
        <v>10</v>
      </c>
      <c r="D53" s="71">
        <v>5</v>
      </c>
    </row>
    <row r="54" spans="1:4" hidden="1">
      <c r="A54" s="71" t="s">
        <v>8</v>
      </c>
      <c r="B54" s="71" t="s">
        <v>43</v>
      </c>
      <c r="C54" s="71" t="s">
        <v>34</v>
      </c>
      <c r="D54" s="71">
        <v>10</v>
      </c>
    </row>
    <row r="55" spans="1:4" hidden="1">
      <c r="A55" s="71" t="s">
        <v>15</v>
      </c>
      <c r="B55" s="71" t="s">
        <v>43</v>
      </c>
      <c r="C55" s="71" t="s">
        <v>34</v>
      </c>
      <c r="D55" s="71">
        <v>15</v>
      </c>
    </row>
    <row r="56" spans="1:4" hidden="1">
      <c r="A56" s="71" t="s">
        <v>19</v>
      </c>
      <c r="B56" s="71" t="s">
        <v>43</v>
      </c>
      <c r="C56" s="71" t="s">
        <v>34</v>
      </c>
      <c r="D56" s="71">
        <v>15</v>
      </c>
    </row>
    <row r="57" spans="1:4" hidden="1">
      <c r="A57" s="71" t="s">
        <v>22</v>
      </c>
      <c r="B57" s="71" t="s">
        <v>43</v>
      </c>
      <c r="C57" s="71" t="s">
        <v>34</v>
      </c>
      <c r="D57" s="71">
        <v>5</v>
      </c>
    </row>
    <row r="58" spans="1:4" hidden="1">
      <c r="A58" s="71" t="s">
        <v>8</v>
      </c>
      <c r="B58" s="71" t="s">
        <v>42</v>
      </c>
      <c r="C58" s="71" t="s">
        <v>34</v>
      </c>
      <c r="D58" s="71">
        <v>10</v>
      </c>
    </row>
    <row r="59" spans="1:4" hidden="1">
      <c r="A59" s="71" t="s">
        <v>15</v>
      </c>
      <c r="B59" s="71" t="s">
        <v>42</v>
      </c>
      <c r="C59" s="71" t="s">
        <v>34</v>
      </c>
      <c r="D59" s="71">
        <v>15</v>
      </c>
    </row>
    <row r="60" spans="1:4" hidden="1">
      <c r="A60" s="71" t="s">
        <v>19</v>
      </c>
      <c r="B60" s="71" t="s">
        <v>42</v>
      </c>
      <c r="C60" s="71" t="s">
        <v>34</v>
      </c>
      <c r="D60" s="71">
        <v>20</v>
      </c>
    </row>
    <row r="61" spans="1:4" hidden="1">
      <c r="A61" s="71" t="s">
        <v>22</v>
      </c>
      <c r="B61" s="71" t="s">
        <v>42</v>
      </c>
      <c r="C61" s="71" t="s">
        <v>34</v>
      </c>
      <c r="D61" s="71">
        <v>15</v>
      </c>
    </row>
    <row r="62" spans="1:4" hidden="1">
      <c r="A62" s="71" t="s">
        <v>8</v>
      </c>
      <c r="B62" s="71" t="s">
        <v>38</v>
      </c>
      <c r="C62" s="71" t="s">
        <v>34</v>
      </c>
      <c r="D62" s="71">
        <v>5</v>
      </c>
    </row>
    <row r="63" spans="1:4" hidden="1">
      <c r="A63" s="71" t="s">
        <v>15</v>
      </c>
      <c r="B63" s="71" t="s">
        <v>38</v>
      </c>
      <c r="C63" s="71" t="s">
        <v>34</v>
      </c>
      <c r="D63" s="71">
        <v>10</v>
      </c>
    </row>
    <row r="64" spans="1:4" hidden="1">
      <c r="A64" s="71" t="s">
        <v>19</v>
      </c>
      <c r="B64" s="71" t="s">
        <v>38</v>
      </c>
      <c r="C64" s="71" t="s">
        <v>34</v>
      </c>
      <c r="D64" s="71">
        <v>25</v>
      </c>
    </row>
    <row r="65" spans="1:4" hidden="1">
      <c r="A65" s="71" t="s">
        <v>22</v>
      </c>
      <c r="B65" s="71" t="s">
        <v>38</v>
      </c>
      <c r="C65" s="71" t="s">
        <v>34</v>
      </c>
      <c r="D65" s="71">
        <v>10</v>
      </c>
    </row>
    <row r="66" spans="1:4" hidden="1">
      <c r="A66" s="71" t="s">
        <v>8</v>
      </c>
      <c r="B66" s="71" t="s">
        <v>297</v>
      </c>
      <c r="C66" s="71" t="s">
        <v>34</v>
      </c>
      <c r="D66" s="71">
        <v>5</v>
      </c>
    </row>
    <row r="67" spans="1:4" hidden="1">
      <c r="A67" s="71" t="s">
        <v>15</v>
      </c>
      <c r="B67" s="71" t="s">
        <v>297</v>
      </c>
      <c r="C67" s="71" t="s">
        <v>34</v>
      </c>
      <c r="D67" s="71">
        <v>10</v>
      </c>
    </row>
    <row r="68" spans="1:4" hidden="1">
      <c r="A68" s="71" t="s">
        <v>19</v>
      </c>
      <c r="B68" s="71" t="s">
        <v>297</v>
      </c>
      <c r="C68" s="71" t="s">
        <v>34</v>
      </c>
      <c r="D68" s="71">
        <v>25</v>
      </c>
    </row>
    <row r="69" spans="1:4" hidden="1">
      <c r="A69" s="71" t="s">
        <v>22</v>
      </c>
      <c r="B69" s="71" t="s">
        <v>297</v>
      </c>
      <c r="C69" s="71" t="s">
        <v>34</v>
      </c>
      <c r="D69" s="71">
        <v>10</v>
      </c>
    </row>
    <row r="70" spans="1:4" hidden="1">
      <c r="A70" s="71" t="s">
        <v>8</v>
      </c>
      <c r="B70" s="71" t="s">
        <v>41</v>
      </c>
      <c r="C70" s="71" t="s">
        <v>16</v>
      </c>
      <c r="D70" s="71">
        <v>15</v>
      </c>
    </row>
    <row r="71" spans="1:4" hidden="1">
      <c r="A71" s="71" t="s">
        <v>15</v>
      </c>
      <c r="B71" s="71" t="s">
        <v>41</v>
      </c>
      <c r="C71" s="71" t="s">
        <v>16</v>
      </c>
      <c r="D71" s="71">
        <v>20</v>
      </c>
    </row>
    <row r="72" spans="1:4" hidden="1">
      <c r="A72" s="71" t="s">
        <v>19</v>
      </c>
      <c r="B72" s="71" t="s">
        <v>41</v>
      </c>
      <c r="C72" s="71" t="s">
        <v>16</v>
      </c>
      <c r="D72" s="71">
        <v>30</v>
      </c>
    </row>
    <row r="73" spans="1:4" hidden="1">
      <c r="A73" s="71" t="s">
        <v>22</v>
      </c>
      <c r="B73" s="71" t="s">
        <v>41</v>
      </c>
      <c r="C73" s="71" t="s">
        <v>16</v>
      </c>
      <c r="D73" s="71">
        <v>20</v>
      </c>
    </row>
    <row r="74" spans="1:4" hidden="1">
      <c r="A74" s="71" t="s">
        <v>8</v>
      </c>
      <c r="B74" s="71" t="s">
        <v>32</v>
      </c>
      <c r="C74" s="71" t="s">
        <v>16</v>
      </c>
      <c r="D74" s="71">
        <v>5</v>
      </c>
    </row>
    <row r="75" spans="1:4" hidden="1">
      <c r="A75" s="71" t="s">
        <v>15</v>
      </c>
      <c r="B75" s="71" t="s">
        <v>32</v>
      </c>
      <c r="C75" s="71" t="s">
        <v>16</v>
      </c>
      <c r="D75" s="71">
        <v>10</v>
      </c>
    </row>
    <row r="76" spans="1:4" hidden="1">
      <c r="A76" s="71" t="s">
        <v>19</v>
      </c>
      <c r="B76" s="71" t="s">
        <v>32</v>
      </c>
      <c r="C76" s="71" t="s">
        <v>16</v>
      </c>
      <c r="D76" s="71">
        <v>20</v>
      </c>
    </row>
    <row r="77" spans="1:4" hidden="1">
      <c r="A77" s="71" t="s">
        <v>22</v>
      </c>
      <c r="B77" s="71" t="s">
        <v>32</v>
      </c>
      <c r="C77" s="71" t="s">
        <v>16</v>
      </c>
      <c r="D77" s="71">
        <v>5</v>
      </c>
    </row>
    <row r="78" spans="1:4" hidden="1">
      <c r="A78" s="71" t="s">
        <v>8</v>
      </c>
      <c r="B78" s="71" t="s">
        <v>29</v>
      </c>
      <c r="C78" s="71" t="s">
        <v>16</v>
      </c>
      <c r="D78" s="71">
        <v>30</v>
      </c>
    </row>
    <row r="79" spans="1:4" hidden="1">
      <c r="A79" s="71" t="s">
        <v>15</v>
      </c>
      <c r="B79" s="71" t="s">
        <v>29</v>
      </c>
      <c r="C79" s="71" t="s">
        <v>16</v>
      </c>
      <c r="D79" s="71">
        <v>10</v>
      </c>
    </row>
    <row r="80" spans="1:4" hidden="1">
      <c r="A80" s="71" t="s">
        <v>19</v>
      </c>
      <c r="B80" s="71" t="s">
        <v>29</v>
      </c>
      <c r="C80" s="71" t="s">
        <v>16</v>
      </c>
      <c r="D80" s="71">
        <v>15</v>
      </c>
    </row>
    <row r="81" spans="1:4" hidden="1">
      <c r="A81" s="71" t="s">
        <v>22</v>
      </c>
      <c r="B81" s="71" t="s">
        <v>29</v>
      </c>
      <c r="C81" s="71" t="s">
        <v>16</v>
      </c>
      <c r="D81" s="71">
        <v>15</v>
      </c>
    </row>
    <row r="82" spans="1:4" hidden="1">
      <c r="A82" s="71" t="s">
        <v>8</v>
      </c>
      <c r="B82" s="71" t="s">
        <v>27</v>
      </c>
      <c r="C82" s="71" t="s">
        <v>16</v>
      </c>
      <c r="D82" s="71">
        <v>5</v>
      </c>
    </row>
    <row r="83" spans="1:4" hidden="1">
      <c r="A83" s="71" t="s">
        <v>15</v>
      </c>
      <c r="B83" s="71" t="s">
        <v>27</v>
      </c>
      <c r="C83" s="71" t="s">
        <v>16</v>
      </c>
      <c r="D83" s="71">
        <v>10</v>
      </c>
    </row>
    <row r="84" spans="1:4" hidden="1">
      <c r="A84" s="71" t="s">
        <v>19</v>
      </c>
      <c r="B84" s="71" t="s">
        <v>27</v>
      </c>
      <c r="C84" s="71" t="s">
        <v>16</v>
      </c>
      <c r="D84" s="71">
        <v>20</v>
      </c>
    </row>
    <row r="85" spans="1:4" hidden="1">
      <c r="A85" s="71" t="s">
        <v>22</v>
      </c>
      <c r="B85" s="71" t="s">
        <v>27</v>
      </c>
      <c r="C85" s="71" t="s">
        <v>16</v>
      </c>
      <c r="D85" s="71">
        <v>5</v>
      </c>
    </row>
  </sheetData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D86"/>
  <sheetViews>
    <sheetView workbookViewId="0"/>
  </sheetViews>
  <sheetFormatPr defaultColWidth="9.140625" defaultRowHeight="15" outlineLevelRow="2"/>
  <cols>
    <col min="1" max="1" width="7.28515625" bestFit="1" customWidth="1"/>
    <col min="2" max="2" width="15.7109375" bestFit="1" customWidth="1"/>
    <col min="3" max="3" width="17.140625" bestFit="1" customWidth="1"/>
    <col min="4" max="4" width="17.5703125" bestFit="1" customWidth="1"/>
  </cols>
  <sheetData>
    <row r="1" spans="1:4" ht="72">
      <c r="A1" s="69" t="s">
        <v>296</v>
      </c>
      <c r="B1" s="69" t="s">
        <v>4</v>
      </c>
      <c r="C1" s="69" t="s">
        <v>5</v>
      </c>
      <c r="D1" s="70" t="s">
        <v>62</v>
      </c>
    </row>
    <row r="2" spans="1:4" ht="18" outlineLevel="2">
      <c r="A2" s="71" t="s">
        <v>8</v>
      </c>
      <c r="B2" s="71" t="s">
        <v>41</v>
      </c>
      <c r="C2" s="71" t="s">
        <v>16</v>
      </c>
      <c r="D2" s="71">
        <v>15</v>
      </c>
    </row>
    <row r="3" spans="1:4" ht="18" outlineLevel="2">
      <c r="A3" s="71" t="s">
        <v>15</v>
      </c>
      <c r="B3" s="71" t="s">
        <v>41</v>
      </c>
      <c r="C3" s="71" t="s">
        <v>16</v>
      </c>
      <c r="D3" s="71">
        <v>20</v>
      </c>
    </row>
    <row r="4" spans="1:4" ht="18" outlineLevel="2">
      <c r="A4" s="71" t="s">
        <v>19</v>
      </c>
      <c r="B4" s="71" t="s">
        <v>41</v>
      </c>
      <c r="C4" s="71" t="s">
        <v>16</v>
      </c>
      <c r="D4" s="71">
        <v>30</v>
      </c>
    </row>
    <row r="5" spans="1:4" ht="18" outlineLevel="2">
      <c r="A5" s="71" t="s">
        <v>22</v>
      </c>
      <c r="B5" s="71" t="s">
        <v>41</v>
      </c>
      <c r="C5" s="71" t="s">
        <v>16</v>
      </c>
      <c r="D5" s="71">
        <v>20</v>
      </c>
    </row>
    <row r="6" spans="1:4" ht="18" outlineLevel="2">
      <c r="A6" s="71" t="s">
        <v>8</v>
      </c>
      <c r="B6" s="71" t="s">
        <v>32</v>
      </c>
      <c r="C6" s="71" t="s">
        <v>16</v>
      </c>
      <c r="D6" s="71">
        <v>5</v>
      </c>
    </row>
    <row r="7" spans="1:4" ht="18" outlineLevel="2">
      <c r="A7" s="71" t="s">
        <v>15</v>
      </c>
      <c r="B7" s="71" t="s">
        <v>32</v>
      </c>
      <c r="C7" s="71" t="s">
        <v>16</v>
      </c>
      <c r="D7" s="71">
        <v>10</v>
      </c>
    </row>
    <row r="8" spans="1:4" ht="18" outlineLevel="2">
      <c r="A8" s="71" t="s">
        <v>19</v>
      </c>
      <c r="B8" s="71" t="s">
        <v>32</v>
      </c>
      <c r="C8" s="71" t="s">
        <v>16</v>
      </c>
      <c r="D8" s="71">
        <v>20</v>
      </c>
    </row>
    <row r="9" spans="1:4" ht="18" outlineLevel="2">
      <c r="A9" s="71" t="s">
        <v>22</v>
      </c>
      <c r="B9" s="71" t="s">
        <v>32</v>
      </c>
      <c r="C9" s="71" t="s">
        <v>16</v>
      </c>
      <c r="D9" s="71">
        <v>5</v>
      </c>
    </row>
    <row r="10" spans="1:4" ht="18" outlineLevel="2">
      <c r="A10" s="71" t="s">
        <v>8</v>
      </c>
      <c r="B10" s="71" t="s">
        <v>29</v>
      </c>
      <c r="C10" s="71" t="s">
        <v>16</v>
      </c>
      <c r="D10" s="71">
        <v>30</v>
      </c>
    </row>
    <row r="11" spans="1:4" ht="18" outlineLevel="2">
      <c r="A11" s="71" t="s">
        <v>15</v>
      </c>
      <c r="B11" s="71" t="s">
        <v>29</v>
      </c>
      <c r="C11" s="71" t="s">
        <v>16</v>
      </c>
      <c r="D11" s="71">
        <v>10</v>
      </c>
    </row>
    <row r="12" spans="1:4" ht="18" outlineLevel="2">
      <c r="A12" s="71" t="s">
        <v>19</v>
      </c>
      <c r="B12" s="71" t="s">
        <v>29</v>
      </c>
      <c r="C12" s="71" t="s">
        <v>16</v>
      </c>
      <c r="D12" s="71">
        <v>15</v>
      </c>
    </row>
    <row r="13" spans="1:4" ht="18" outlineLevel="2">
      <c r="A13" s="71" t="s">
        <v>22</v>
      </c>
      <c r="B13" s="71" t="s">
        <v>29</v>
      </c>
      <c r="C13" s="71" t="s">
        <v>16</v>
      </c>
      <c r="D13" s="71">
        <v>15</v>
      </c>
    </row>
    <row r="14" spans="1:4" ht="18" outlineLevel="2">
      <c r="A14" s="71" t="s">
        <v>8</v>
      </c>
      <c r="B14" s="71" t="s">
        <v>27</v>
      </c>
      <c r="C14" s="71" t="s">
        <v>16</v>
      </c>
      <c r="D14" s="71">
        <v>5</v>
      </c>
    </row>
    <row r="15" spans="1:4" ht="18" outlineLevel="2">
      <c r="A15" s="71" t="s">
        <v>15</v>
      </c>
      <c r="B15" s="71" t="s">
        <v>27</v>
      </c>
      <c r="C15" s="71" t="s">
        <v>16</v>
      </c>
      <c r="D15" s="71">
        <v>10</v>
      </c>
    </row>
    <row r="16" spans="1:4" ht="18" outlineLevel="2">
      <c r="A16" s="71" t="s">
        <v>19</v>
      </c>
      <c r="B16" s="71" t="s">
        <v>27</v>
      </c>
      <c r="C16" s="71" t="s">
        <v>16</v>
      </c>
      <c r="D16" s="71">
        <v>20</v>
      </c>
    </row>
    <row r="17" spans="1:4" ht="18" outlineLevel="2">
      <c r="A17" s="71" t="s">
        <v>22</v>
      </c>
      <c r="B17" s="71" t="s">
        <v>27</v>
      </c>
      <c r="C17" s="71" t="s">
        <v>16</v>
      </c>
      <c r="D17" s="71">
        <v>5</v>
      </c>
    </row>
    <row r="18" spans="1:4" ht="18" outlineLevel="1">
      <c r="A18" s="71"/>
      <c r="B18" s="71"/>
      <c r="C18" s="75" t="s">
        <v>303</v>
      </c>
      <c r="D18" s="71">
        <f>SUBTOTAL(9,D2:D17)</f>
        <v>235</v>
      </c>
    </row>
    <row r="19" spans="1:4" ht="18" outlineLevel="2">
      <c r="A19" s="71" t="s">
        <v>8</v>
      </c>
      <c r="B19" s="71" t="s">
        <v>43</v>
      </c>
      <c r="C19" s="71" t="s">
        <v>34</v>
      </c>
      <c r="D19" s="71">
        <v>10</v>
      </c>
    </row>
    <row r="20" spans="1:4" ht="18" outlineLevel="2">
      <c r="A20" s="71" t="s">
        <v>15</v>
      </c>
      <c r="B20" s="71" t="s">
        <v>43</v>
      </c>
      <c r="C20" s="71" t="s">
        <v>34</v>
      </c>
      <c r="D20" s="71">
        <v>15</v>
      </c>
    </row>
    <row r="21" spans="1:4" ht="18" outlineLevel="2">
      <c r="A21" s="71" t="s">
        <v>19</v>
      </c>
      <c r="B21" s="71" t="s">
        <v>43</v>
      </c>
      <c r="C21" s="71" t="s">
        <v>34</v>
      </c>
      <c r="D21" s="71">
        <v>15</v>
      </c>
    </row>
    <row r="22" spans="1:4" ht="18" outlineLevel="2">
      <c r="A22" s="71" t="s">
        <v>22</v>
      </c>
      <c r="B22" s="71" t="s">
        <v>43</v>
      </c>
      <c r="C22" s="71" t="s">
        <v>34</v>
      </c>
      <c r="D22" s="71">
        <v>5</v>
      </c>
    </row>
    <row r="23" spans="1:4" ht="18" outlineLevel="2">
      <c r="A23" s="71" t="s">
        <v>8</v>
      </c>
      <c r="B23" s="71" t="s">
        <v>42</v>
      </c>
      <c r="C23" s="71" t="s">
        <v>34</v>
      </c>
      <c r="D23" s="71">
        <v>10</v>
      </c>
    </row>
    <row r="24" spans="1:4" ht="18" outlineLevel="2">
      <c r="A24" s="71" t="s">
        <v>15</v>
      </c>
      <c r="B24" s="71" t="s">
        <v>42</v>
      </c>
      <c r="C24" s="71" t="s">
        <v>34</v>
      </c>
      <c r="D24" s="71">
        <v>15</v>
      </c>
    </row>
    <row r="25" spans="1:4" ht="18" outlineLevel="2">
      <c r="A25" s="71" t="s">
        <v>19</v>
      </c>
      <c r="B25" s="71" t="s">
        <v>42</v>
      </c>
      <c r="C25" s="71" t="s">
        <v>34</v>
      </c>
      <c r="D25" s="71">
        <v>20</v>
      </c>
    </row>
    <row r="26" spans="1:4" ht="18" outlineLevel="2">
      <c r="A26" s="71" t="s">
        <v>22</v>
      </c>
      <c r="B26" s="71" t="s">
        <v>42</v>
      </c>
      <c r="C26" s="71" t="s">
        <v>34</v>
      </c>
      <c r="D26" s="71">
        <v>15</v>
      </c>
    </row>
    <row r="27" spans="1:4" ht="18" outlineLevel="2">
      <c r="A27" s="71" t="s">
        <v>8</v>
      </c>
      <c r="B27" s="71" t="s">
        <v>38</v>
      </c>
      <c r="C27" s="71" t="s">
        <v>34</v>
      </c>
      <c r="D27" s="71">
        <v>5</v>
      </c>
    </row>
    <row r="28" spans="1:4" ht="18" outlineLevel="2">
      <c r="A28" s="71" t="s">
        <v>15</v>
      </c>
      <c r="B28" s="71" t="s">
        <v>38</v>
      </c>
      <c r="C28" s="71" t="s">
        <v>34</v>
      </c>
      <c r="D28" s="71">
        <v>10</v>
      </c>
    </row>
    <row r="29" spans="1:4" ht="18" outlineLevel="2">
      <c r="A29" s="71" t="s">
        <v>19</v>
      </c>
      <c r="B29" s="71" t="s">
        <v>38</v>
      </c>
      <c r="C29" s="71" t="s">
        <v>34</v>
      </c>
      <c r="D29" s="71">
        <v>25</v>
      </c>
    </row>
    <row r="30" spans="1:4" ht="18" outlineLevel="2">
      <c r="A30" s="71" t="s">
        <v>22</v>
      </c>
      <c r="B30" s="71" t="s">
        <v>38</v>
      </c>
      <c r="C30" s="71" t="s">
        <v>34</v>
      </c>
      <c r="D30" s="71">
        <v>10</v>
      </c>
    </row>
    <row r="31" spans="1:4" ht="18" outlineLevel="2">
      <c r="A31" s="71" t="s">
        <v>8</v>
      </c>
      <c r="B31" s="71" t="s">
        <v>297</v>
      </c>
      <c r="C31" s="71" t="s">
        <v>34</v>
      </c>
      <c r="D31" s="71">
        <v>5</v>
      </c>
    </row>
    <row r="32" spans="1:4" ht="18" outlineLevel="2">
      <c r="A32" s="71" t="s">
        <v>15</v>
      </c>
      <c r="B32" s="71" t="s">
        <v>297</v>
      </c>
      <c r="C32" s="71" t="s">
        <v>34</v>
      </c>
      <c r="D32" s="71">
        <v>10</v>
      </c>
    </row>
    <row r="33" spans="1:4" ht="18" outlineLevel="2">
      <c r="A33" s="71" t="s">
        <v>19</v>
      </c>
      <c r="B33" s="71" t="s">
        <v>297</v>
      </c>
      <c r="C33" s="71" t="s">
        <v>34</v>
      </c>
      <c r="D33" s="71">
        <v>25</v>
      </c>
    </row>
    <row r="34" spans="1:4" ht="18" outlineLevel="2">
      <c r="A34" s="71" t="s">
        <v>22</v>
      </c>
      <c r="B34" s="71" t="s">
        <v>297</v>
      </c>
      <c r="C34" s="71" t="s">
        <v>34</v>
      </c>
      <c r="D34" s="71">
        <v>10</v>
      </c>
    </row>
    <row r="35" spans="1:4" ht="18" outlineLevel="1">
      <c r="A35" s="71"/>
      <c r="B35" s="71"/>
      <c r="C35" s="76" t="s">
        <v>304</v>
      </c>
      <c r="D35" s="71">
        <f>SUBTOTAL(9,D19:D34)</f>
        <v>205</v>
      </c>
    </row>
    <row r="36" spans="1:4" ht="18" outlineLevel="2">
      <c r="A36" s="71" t="s">
        <v>8</v>
      </c>
      <c r="B36" s="71" t="s">
        <v>39</v>
      </c>
      <c r="C36" s="71" t="s">
        <v>10</v>
      </c>
      <c r="D36" s="71">
        <v>10</v>
      </c>
    </row>
    <row r="37" spans="1:4" ht="18" outlineLevel="2">
      <c r="A37" s="71" t="s">
        <v>15</v>
      </c>
      <c r="B37" s="71" t="s">
        <v>39</v>
      </c>
      <c r="C37" s="71" t="s">
        <v>10</v>
      </c>
      <c r="D37" s="71">
        <v>20</v>
      </c>
    </row>
    <row r="38" spans="1:4" ht="18" outlineLevel="2">
      <c r="A38" s="71" t="s">
        <v>19</v>
      </c>
      <c r="B38" s="71" t="s">
        <v>39</v>
      </c>
      <c r="C38" s="71" t="s">
        <v>10</v>
      </c>
      <c r="D38" s="71">
        <v>30</v>
      </c>
    </row>
    <row r="39" spans="1:4" ht="18" outlineLevel="2">
      <c r="A39" s="71" t="s">
        <v>22</v>
      </c>
      <c r="B39" s="71" t="s">
        <v>39</v>
      </c>
      <c r="C39" s="71" t="s">
        <v>10</v>
      </c>
      <c r="D39" s="71">
        <v>10</v>
      </c>
    </row>
    <row r="40" spans="1:4" ht="18" outlineLevel="2">
      <c r="A40" s="71" t="s">
        <v>8</v>
      </c>
      <c r="B40" s="71" t="s">
        <v>37</v>
      </c>
      <c r="C40" s="71" t="s">
        <v>10</v>
      </c>
      <c r="D40" s="71">
        <v>10</v>
      </c>
    </row>
    <row r="41" spans="1:4" ht="18" outlineLevel="2">
      <c r="A41" s="71" t="s">
        <v>15</v>
      </c>
      <c r="B41" s="71" t="s">
        <v>37</v>
      </c>
      <c r="C41" s="71" t="s">
        <v>10</v>
      </c>
      <c r="D41" s="71">
        <v>15</v>
      </c>
    </row>
    <row r="42" spans="1:4" ht="18" outlineLevel="2">
      <c r="A42" s="71" t="s">
        <v>19</v>
      </c>
      <c r="B42" s="71" t="s">
        <v>37</v>
      </c>
      <c r="C42" s="71" t="s">
        <v>10</v>
      </c>
      <c r="D42" s="71">
        <v>20</v>
      </c>
    </row>
    <row r="43" spans="1:4" ht="18" outlineLevel="2">
      <c r="A43" s="71" t="s">
        <v>22</v>
      </c>
      <c r="B43" s="71" t="s">
        <v>37</v>
      </c>
      <c r="C43" s="71" t="s">
        <v>10</v>
      </c>
      <c r="D43" s="71">
        <v>5</v>
      </c>
    </row>
    <row r="44" spans="1:4" ht="18" outlineLevel="2">
      <c r="A44" s="71" t="s">
        <v>8</v>
      </c>
      <c r="B44" s="71" t="s">
        <v>31</v>
      </c>
      <c r="C44" s="71" t="s">
        <v>10</v>
      </c>
      <c r="D44" s="71">
        <v>10</v>
      </c>
    </row>
    <row r="45" spans="1:4" ht="18" outlineLevel="2">
      <c r="A45" s="71" t="s">
        <v>15</v>
      </c>
      <c r="B45" s="71" t="s">
        <v>31</v>
      </c>
      <c r="C45" s="71" t="s">
        <v>10</v>
      </c>
      <c r="D45" s="71">
        <v>20</v>
      </c>
    </row>
    <row r="46" spans="1:4" ht="18" outlineLevel="2">
      <c r="A46" s="71" t="s">
        <v>19</v>
      </c>
      <c r="B46" s="71" t="s">
        <v>31</v>
      </c>
      <c r="C46" s="71" t="s">
        <v>10</v>
      </c>
      <c r="D46" s="71">
        <v>45</v>
      </c>
    </row>
    <row r="47" spans="1:4" ht="18" outlineLevel="2">
      <c r="A47" s="71" t="s">
        <v>22</v>
      </c>
      <c r="B47" s="71" t="s">
        <v>31</v>
      </c>
      <c r="C47" s="71" t="s">
        <v>10</v>
      </c>
      <c r="D47" s="71">
        <v>15</v>
      </c>
    </row>
    <row r="48" spans="1:4" ht="18" outlineLevel="2">
      <c r="A48" s="71" t="s">
        <v>8</v>
      </c>
      <c r="B48" s="71" t="s">
        <v>25</v>
      </c>
      <c r="C48" s="71" t="s">
        <v>10</v>
      </c>
      <c r="D48" s="71">
        <v>15</v>
      </c>
    </row>
    <row r="49" spans="1:4" ht="18" outlineLevel="2">
      <c r="A49" s="71" t="s">
        <v>15</v>
      </c>
      <c r="B49" s="71" t="s">
        <v>25</v>
      </c>
      <c r="C49" s="71" t="s">
        <v>10</v>
      </c>
      <c r="D49" s="71">
        <v>40</v>
      </c>
    </row>
    <row r="50" spans="1:4" ht="18" outlineLevel="2">
      <c r="A50" s="71" t="s">
        <v>19</v>
      </c>
      <c r="B50" s="71" t="s">
        <v>25</v>
      </c>
      <c r="C50" s="71" t="s">
        <v>10</v>
      </c>
      <c r="D50" s="71">
        <v>90</v>
      </c>
    </row>
    <row r="51" spans="1:4" ht="18" outlineLevel="2">
      <c r="A51" s="71" t="s">
        <v>22</v>
      </c>
      <c r="B51" s="71" t="s">
        <v>25</v>
      </c>
      <c r="C51" s="71" t="s">
        <v>10</v>
      </c>
      <c r="D51" s="71">
        <v>5</v>
      </c>
    </row>
    <row r="52" spans="1:4" ht="18" outlineLevel="2">
      <c r="A52" s="71" t="s">
        <v>8</v>
      </c>
      <c r="B52" s="71" t="s">
        <v>9</v>
      </c>
      <c r="C52" s="71" t="s">
        <v>10</v>
      </c>
      <c r="D52" s="71">
        <v>10</v>
      </c>
    </row>
    <row r="53" spans="1:4" ht="18" outlineLevel="2">
      <c r="A53" s="71" t="s">
        <v>15</v>
      </c>
      <c r="B53" s="71" t="s">
        <v>9</v>
      </c>
      <c r="C53" s="71" t="s">
        <v>10</v>
      </c>
      <c r="D53" s="71">
        <v>15</v>
      </c>
    </row>
    <row r="54" spans="1:4" ht="18" outlineLevel="2">
      <c r="A54" s="71" t="s">
        <v>19</v>
      </c>
      <c r="B54" s="71" t="s">
        <v>9</v>
      </c>
      <c r="C54" s="71" t="s">
        <v>10</v>
      </c>
      <c r="D54" s="71">
        <v>40</v>
      </c>
    </row>
    <row r="55" spans="1:4" ht="18" outlineLevel="2">
      <c r="A55" s="71" t="s">
        <v>22</v>
      </c>
      <c r="B55" s="71" t="s">
        <v>9</v>
      </c>
      <c r="C55" s="71" t="s">
        <v>10</v>
      </c>
      <c r="D55" s="71">
        <v>5</v>
      </c>
    </row>
    <row r="56" spans="1:4" ht="18" outlineLevel="1">
      <c r="A56" s="71"/>
      <c r="B56" s="71"/>
      <c r="C56" s="76" t="s">
        <v>305</v>
      </c>
      <c r="D56" s="71">
        <f>SUBTOTAL(9,D36:D55)</f>
        <v>430</v>
      </c>
    </row>
    <row r="57" spans="1:4" ht="18" outlineLevel="2">
      <c r="A57" s="71" t="s">
        <v>8</v>
      </c>
      <c r="B57" s="71" t="s">
        <v>40</v>
      </c>
      <c r="C57" s="71" t="s">
        <v>24</v>
      </c>
      <c r="D57" s="71">
        <v>15</v>
      </c>
    </row>
    <row r="58" spans="1:4" ht="18" outlineLevel="2">
      <c r="A58" s="71" t="s">
        <v>15</v>
      </c>
      <c r="B58" s="71" t="s">
        <v>40</v>
      </c>
      <c r="C58" s="71" t="s">
        <v>24</v>
      </c>
      <c r="D58" s="71">
        <v>20</v>
      </c>
    </row>
    <row r="59" spans="1:4" ht="18" outlineLevel="2">
      <c r="A59" s="71" t="s">
        <v>19</v>
      </c>
      <c r="B59" s="71" t="s">
        <v>40</v>
      </c>
      <c r="C59" s="71" t="s">
        <v>24</v>
      </c>
      <c r="D59" s="71">
        <v>45</v>
      </c>
    </row>
    <row r="60" spans="1:4" ht="18" outlineLevel="2">
      <c r="A60" s="71" t="s">
        <v>22</v>
      </c>
      <c r="B60" s="71" t="s">
        <v>40</v>
      </c>
      <c r="C60" s="71" t="s">
        <v>24</v>
      </c>
      <c r="D60" s="71">
        <v>10</v>
      </c>
    </row>
    <row r="61" spans="1:4" ht="18" outlineLevel="2">
      <c r="A61" s="71" t="s">
        <v>8</v>
      </c>
      <c r="B61" s="71" t="s">
        <v>36</v>
      </c>
      <c r="C61" s="71" t="s">
        <v>24</v>
      </c>
      <c r="D61" s="71">
        <v>10</v>
      </c>
    </row>
    <row r="62" spans="1:4" ht="18" outlineLevel="2">
      <c r="A62" s="71" t="s">
        <v>15</v>
      </c>
      <c r="B62" s="71" t="s">
        <v>36</v>
      </c>
      <c r="C62" s="71" t="s">
        <v>24</v>
      </c>
      <c r="D62" s="71">
        <v>15</v>
      </c>
    </row>
    <row r="63" spans="1:4" ht="18" outlineLevel="2">
      <c r="A63" s="71" t="s">
        <v>19</v>
      </c>
      <c r="B63" s="71" t="s">
        <v>36</v>
      </c>
      <c r="C63" s="71" t="s">
        <v>24</v>
      </c>
      <c r="D63" s="71">
        <v>20</v>
      </c>
    </row>
    <row r="64" spans="1:4" ht="18" outlineLevel="2">
      <c r="A64" s="71" t="s">
        <v>22</v>
      </c>
      <c r="B64" s="71" t="s">
        <v>36</v>
      </c>
      <c r="C64" s="71" t="s">
        <v>24</v>
      </c>
      <c r="D64" s="71">
        <v>5</v>
      </c>
    </row>
    <row r="65" spans="1:4" ht="18" outlineLevel="2">
      <c r="A65" s="71" t="s">
        <v>8</v>
      </c>
      <c r="B65" s="71" t="s">
        <v>35</v>
      </c>
      <c r="C65" s="71" t="s">
        <v>24</v>
      </c>
      <c r="D65" s="71">
        <v>25</v>
      </c>
    </row>
    <row r="66" spans="1:4" ht="18" outlineLevel="2">
      <c r="A66" s="71" t="s">
        <v>15</v>
      </c>
      <c r="B66" s="71" t="s">
        <v>35</v>
      </c>
      <c r="C66" s="71" t="s">
        <v>24</v>
      </c>
      <c r="D66" s="71">
        <v>35</v>
      </c>
    </row>
    <row r="67" spans="1:4" ht="18" outlineLevel="2">
      <c r="A67" s="71" t="s">
        <v>19</v>
      </c>
      <c r="B67" s="71" t="s">
        <v>35</v>
      </c>
      <c r="C67" s="71" t="s">
        <v>24</v>
      </c>
      <c r="D67" s="71">
        <v>50</v>
      </c>
    </row>
    <row r="68" spans="1:4" ht="18" outlineLevel="2">
      <c r="A68" s="71" t="s">
        <v>22</v>
      </c>
      <c r="B68" s="71" t="s">
        <v>35</v>
      </c>
      <c r="C68" s="71" t="s">
        <v>24</v>
      </c>
      <c r="D68" s="71">
        <v>30</v>
      </c>
    </row>
    <row r="69" spans="1:4" ht="18" outlineLevel="2">
      <c r="A69" s="71" t="s">
        <v>8</v>
      </c>
      <c r="B69" s="71" t="s">
        <v>30</v>
      </c>
      <c r="C69" s="71" t="s">
        <v>24</v>
      </c>
      <c r="D69" s="71">
        <v>5</v>
      </c>
    </row>
    <row r="70" spans="1:4" ht="18" outlineLevel="2">
      <c r="A70" s="71" t="s">
        <v>15</v>
      </c>
      <c r="B70" s="71" t="s">
        <v>30</v>
      </c>
      <c r="C70" s="71" t="s">
        <v>24</v>
      </c>
      <c r="D70" s="71">
        <v>10</v>
      </c>
    </row>
    <row r="71" spans="1:4" ht="18" outlineLevel="2">
      <c r="A71" s="71" t="s">
        <v>19</v>
      </c>
      <c r="B71" s="71" t="s">
        <v>30</v>
      </c>
      <c r="C71" s="71" t="s">
        <v>24</v>
      </c>
      <c r="D71" s="71">
        <v>20</v>
      </c>
    </row>
    <row r="72" spans="1:4" ht="18" outlineLevel="2">
      <c r="A72" s="71" t="s">
        <v>22</v>
      </c>
      <c r="B72" s="71" t="s">
        <v>30</v>
      </c>
      <c r="C72" s="71" t="s">
        <v>24</v>
      </c>
      <c r="D72" s="71">
        <v>10</v>
      </c>
    </row>
    <row r="73" spans="1:4" ht="18" outlineLevel="2">
      <c r="A73" s="71" t="s">
        <v>8</v>
      </c>
      <c r="B73" s="71" t="s">
        <v>28</v>
      </c>
      <c r="C73" s="71" t="s">
        <v>24</v>
      </c>
      <c r="D73" s="71">
        <v>10</v>
      </c>
    </row>
    <row r="74" spans="1:4" ht="18" outlineLevel="2">
      <c r="A74" s="71" t="s">
        <v>15</v>
      </c>
      <c r="B74" s="71" t="s">
        <v>28</v>
      </c>
      <c r="C74" s="71" t="s">
        <v>24</v>
      </c>
      <c r="D74" s="71">
        <v>40</v>
      </c>
    </row>
    <row r="75" spans="1:4" ht="18" outlineLevel="2">
      <c r="A75" s="71" t="s">
        <v>19</v>
      </c>
      <c r="B75" s="71" t="s">
        <v>28</v>
      </c>
      <c r="C75" s="71" t="s">
        <v>24</v>
      </c>
      <c r="D75" s="71">
        <v>5</v>
      </c>
    </row>
    <row r="76" spans="1:4" ht="18" outlineLevel="2">
      <c r="A76" s="71" t="s">
        <v>22</v>
      </c>
      <c r="B76" s="71" t="s">
        <v>28</v>
      </c>
      <c r="C76" s="71" t="s">
        <v>24</v>
      </c>
      <c r="D76" s="71">
        <v>10</v>
      </c>
    </row>
    <row r="77" spans="1:4" ht="18" outlineLevel="2">
      <c r="A77" s="71" t="s">
        <v>8</v>
      </c>
      <c r="B77" s="71" t="s">
        <v>26</v>
      </c>
      <c r="C77" s="71" t="s">
        <v>24</v>
      </c>
      <c r="D77" s="71">
        <v>5</v>
      </c>
    </row>
    <row r="78" spans="1:4" ht="18" outlineLevel="2">
      <c r="A78" s="71" t="s">
        <v>15</v>
      </c>
      <c r="B78" s="71" t="s">
        <v>26</v>
      </c>
      <c r="C78" s="71" t="s">
        <v>24</v>
      </c>
      <c r="D78" s="71">
        <v>10</v>
      </c>
    </row>
    <row r="79" spans="1:4" ht="18" outlineLevel="2">
      <c r="A79" s="71" t="s">
        <v>19</v>
      </c>
      <c r="B79" s="71" t="s">
        <v>26</v>
      </c>
      <c r="C79" s="71" t="s">
        <v>24</v>
      </c>
      <c r="D79" s="71">
        <v>15</v>
      </c>
    </row>
    <row r="80" spans="1:4" ht="18" outlineLevel="2">
      <c r="A80" s="71" t="s">
        <v>22</v>
      </c>
      <c r="B80" s="71" t="s">
        <v>26</v>
      </c>
      <c r="C80" s="71" t="s">
        <v>24</v>
      </c>
      <c r="D80" s="71">
        <v>5</v>
      </c>
    </row>
    <row r="81" spans="1:4" ht="18" outlineLevel="2">
      <c r="A81" s="71" t="s">
        <v>8</v>
      </c>
      <c r="B81" s="71" t="s">
        <v>23</v>
      </c>
      <c r="C81" s="71" t="s">
        <v>24</v>
      </c>
      <c r="D81" s="71">
        <v>15</v>
      </c>
    </row>
    <row r="82" spans="1:4" ht="18" outlineLevel="2">
      <c r="A82" s="71" t="s">
        <v>15</v>
      </c>
      <c r="B82" s="71" t="s">
        <v>23</v>
      </c>
      <c r="C82" s="71" t="s">
        <v>24</v>
      </c>
      <c r="D82" s="71">
        <v>30</v>
      </c>
    </row>
    <row r="83" spans="1:4" ht="18" outlineLevel="2">
      <c r="A83" s="71" t="s">
        <v>19</v>
      </c>
      <c r="B83" s="71" t="s">
        <v>23</v>
      </c>
      <c r="C83" s="71" t="s">
        <v>24</v>
      </c>
      <c r="D83" s="71">
        <v>5</v>
      </c>
    </row>
    <row r="84" spans="1:4" ht="18" outlineLevel="2">
      <c r="A84" s="71" t="s">
        <v>22</v>
      </c>
      <c r="B84" s="71" t="s">
        <v>23</v>
      </c>
      <c r="C84" s="71" t="s">
        <v>24</v>
      </c>
      <c r="D84" s="71">
        <v>10</v>
      </c>
    </row>
    <row r="85" spans="1:4" ht="18" outlineLevel="1">
      <c r="A85" s="71"/>
      <c r="B85" s="71"/>
      <c r="C85" s="76" t="s">
        <v>306</v>
      </c>
      <c r="D85" s="71">
        <f>SUBTOTAL(9,D57:D84)</f>
        <v>485</v>
      </c>
    </row>
    <row r="86" spans="1:4" ht="18">
      <c r="A86" s="71"/>
      <c r="B86" s="71"/>
      <c r="C86" s="76" t="s">
        <v>171</v>
      </c>
      <c r="D86" s="71">
        <f>SUBTOTAL(9,D2:D84)</f>
        <v>1355</v>
      </c>
    </row>
  </sheetData>
  <sortState ref="A2:D81">
    <sortCondition ref="C2:C8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syncVertical="1" syncRef="A1" transitionEvaluation="1">
    <pageSetUpPr fitToPage="1"/>
  </sheetPr>
  <dimension ref="A1:G30"/>
  <sheetViews>
    <sheetView workbookViewId="0"/>
  </sheetViews>
  <sheetFormatPr defaultColWidth="11.7109375" defaultRowHeight="18.75"/>
  <cols>
    <col min="1" max="1" width="14.85546875" style="9" bestFit="1" customWidth="1"/>
    <col min="2" max="2" width="11.5703125" style="9" bestFit="1" customWidth="1"/>
    <col min="3" max="3" width="20.5703125" style="9" bestFit="1" customWidth="1"/>
    <col min="4" max="4" width="12.140625" style="9" customWidth="1"/>
    <col min="5" max="5" width="3.5703125" style="9" customWidth="1"/>
    <col min="6" max="6" width="11.5703125" style="9" bestFit="1" customWidth="1"/>
    <col min="7" max="7" width="21" style="9" bestFit="1" customWidth="1"/>
    <col min="8" max="16384" width="11.7109375" style="9"/>
  </cols>
  <sheetData>
    <row r="1" spans="1:7" s="4" customFormat="1" ht="37.5">
      <c r="A1" s="2" t="s">
        <v>44</v>
      </c>
      <c r="B1" s="2" t="s">
        <v>5</v>
      </c>
      <c r="C1" s="2" t="s">
        <v>61</v>
      </c>
      <c r="D1" s="3" t="s">
        <v>62</v>
      </c>
      <c r="F1" s="2" t="s">
        <v>5</v>
      </c>
      <c r="G1" s="5" t="s">
        <v>61</v>
      </c>
    </row>
    <row r="2" spans="1:7" s="4" customFormat="1">
      <c r="A2" s="6">
        <v>37625</v>
      </c>
      <c r="B2" s="7" t="s">
        <v>24</v>
      </c>
      <c r="C2" s="7" t="str">
        <f t="shared" ref="C2:C28" si="0">VLOOKUP(B2,Salesperson,2)</f>
        <v>James Miller</v>
      </c>
      <c r="D2" s="7">
        <v>45</v>
      </c>
      <c r="F2" s="8" t="s">
        <v>16</v>
      </c>
      <c r="G2" s="8" t="s">
        <v>63</v>
      </c>
    </row>
    <row r="3" spans="1:7" s="4" customFormat="1">
      <c r="A3" s="6">
        <v>37632</v>
      </c>
      <c r="B3" s="7" t="s">
        <v>34</v>
      </c>
      <c r="C3" s="7" t="str">
        <f t="shared" si="0"/>
        <v>Bjorn Rasmussen</v>
      </c>
      <c r="D3" s="7">
        <v>50</v>
      </c>
      <c r="F3" s="8" t="s">
        <v>34</v>
      </c>
      <c r="G3" s="8" t="s">
        <v>64</v>
      </c>
    </row>
    <row r="4" spans="1:7" s="4" customFormat="1">
      <c r="A4" s="6">
        <v>37639</v>
      </c>
      <c r="B4" s="7" t="s">
        <v>10</v>
      </c>
      <c r="C4" s="7" t="str">
        <f t="shared" si="0"/>
        <v>Pablo Garcia</v>
      </c>
      <c r="D4" s="7">
        <v>55</v>
      </c>
      <c r="F4" s="8" t="s">
        <v>10</v>
      </c>
      <c r="G4" s="8" t="s">
        <v>65</v>
      </c>
    </row>
    <row r="5" spans="1:7" s="4" customFormat="1">
      <c r="A5" s="6">
        <v>37646</v>
      </c>
      <c r="B5" s="7" t="s">
        <v>24</v>
      </c>
      <c r="C5" s="7" t="str">
        <f t="shared" si="0"/>
        <v>James Miller</v>
      </c>
      <c r="D5" s="7">
        <v>70</v>
      </c>
      <c r="F5" s="8" t="s">
        <v>24</v>
      </c>
      <c r="G5" s="8" t="s">
        <v>66</v>
      </c>
    </row>
    <row r="6" spans="1:7" s="4" customFormat="1">
      <c r="A6" s="6">
        <v>37653</v>
      </c>
      <c r="B6" s="7" t="s">
        <v>16</v>
      </c>
      <c r="C6" s="7" t="str">
        <f t="shared" si="0"/>
        <v>Marie Jones</v>
      </c>
      <c r="D6" s="7">
        <v>20</v>
      </c>
    </row>
    <row r="7" spans="1:7" s="4" customFormat="1">
      <c r="A7" s="6">
        <v>37660</v>
      </c>
      <c r="B7" s="7" t="s">
        <v>34</v>
      </c>
      <c r="C7" s="7" t="str">
        <f t="shared" si="0"/>
        <v>Bjorn Rasmussen</v>
      </c>
      <c r="D7" s="7">
        <v>100</v>
      </c>
    </row>
    <row r="8" spans="1:7" s="4" customFormat="1">
      <c r="A8" s="6">
        <v>37667</v>
      </c>
      <c r="B8" s="7" t="s">
        <v>10</v>
      </c>
      <c r="C8" s="7" t="str">
        <f t="shared" si="0"/>
        <v>Pablo Garcia</v>
      </c>
      <c r="D8" s="7">
        <v>150</v>
      </c>
    </row>
    <row r="9" spans="1:7" s="4" customFormat="1">
      <c r="A9" s="6">
        <v>37674</v>
      </c>
      <c r="B9" s="7" t="s">
        <v>24</v>
      </c>
      <c r="C9" s="7" t="str">
        <f t="shared" si="0"/>
        <v>James Miller</v>
      </c>
      <c r="D9" s="7">
        <v>120</v>
      </c>
    </row>
    <row r="10" spans="1:7" s="4" customFormat="1">
      <c r="A10" s="6">
        <v>37680</v>
      </c>
      <c r="B10" s="7" t="s">
        <v>16</v>
      </c>
      <c r="C10" s="7" t="str">
        <f t="shared" si="0"/>
        <v>Marie Jones</v>
      </c>
      <c r="D10" s="7">
        <v>175</v>
      </c>
    </row>
    <row r="11" spans="1:7" s="4" customFormat="1">
      <c r="A11" s="6">
        <v>37687</v>
      </c>
      <c r="B11" s="7" t="s">
        <v>34</v>
      </c>
      <c r="C11" s="7" t="str">
        <f t="shared" si="0"/>
        <v>Bjorn Rasmussen</v>
      </c>
      <c r="D11" s="7">
        <v>135</v>
      </c>
    </row>
    <row r="12" spans="1:7" s="4" customFormat="1">
      <c r="A12" s="6">
        <v>37694</v>
      </c>
      <c r="B12" s="7" t="s">
        <v>10</v>
      </c>
      <c r="C12" s="7" t="str">
        <f t="shared" si="0"/>
        <v>Pablo Garcia</v>
      </c>
      <c r="D12" s="7">
        <v>20</v>
      </c>
    </row>
    <row r="13" spans="1:7" s="4" customFormat="1">
      <c r="A13" s="6">
        <v>37701</v>
      </c>
      <c r="B13" s="7" t="s">
        <v>24</v>
      </c>
      <c r="C13" s="7" t="str">
        <f t="shared" si="0"/>
        <v>James Miller</v>
      </c>
      <c r="D13" s="7">
        <v>25</v>
      </c>
    </row>
    <row r="14" spans="1:7" s="4" customFormat="1">
      <c r="A14" s="6">
        <v>37708</v>
      </c>
      <c r="B14" s="7" t="s">
        <v>16</v>
      </c>
      <c r="C14" s="7" t="str">
        <f t="shared" si="0"/>
        <v>Marie Jones</v>
      </c>
      <c r="D14" s="7">
        <v>26</v>
      </c>
    </row>
    <row r="15" spans="1:7" s="4" customFormat="1">
      <c r="A15" s="6">
        <v>37715</v>
      </c>
      <c r="B15" s="7" t="s">
        <v>34</v>
      </c>
      <c r="C15" s="7" t="str">
        <f t="shared" si="0"/>
        <v>Bjorn Rasmussen</v>
      </c>
      <c r="D15" s="7">
        <v>27</v>
      </c>
    </row>
    <row r="16" spans="1:7" s="4" customFormat="1">
      <c r="A16" s="6">
        <v>37722</v>
      </c>
      <c r="B16" s="7" t="s">
        <v>10</v>
      </c>
      <c r="C16" s="7" t="str">
        <f t="shared" si="0"/>
        <v>Pablo Garcia</v>
      </c>
      <c r="D16" s="7">
        <v>28</v>
      </c>
    </row>
    <row r="17" spans="1:7" s="4" customFormat="1">
      <c r="A17" s="6">
        <v>37729</v>
      </c>
      <c r="B17" s="7" t="s">
        <v>24</v>
      </c>
      <c r="C17" s="7" t="str">
        <f t="shared" si="0"/>
        <v>James Miller</v>
      </c>
      <c r="D17" s="7">
        <v>29</v>
      </c>
    </row>
    <row r="18" spans="1:7" s="4" customFormat="1">
      <c r="A18" s="6">
        <v>37736</v>
      </c>
      <c r="B18" s="7" t="s">
        <v>16</v>
      </c>
      <c r="C18" s="7" t="str">
        <f t="shared" si="0"/>
        <v>Marie Jones</v>
      </c>
      <c r="D18" s="7">
        <v>30</v>
      </c>
    </row>
    <row r="19" spans="1:7" s="4" customFormat="1">
      <c r="A19" s="6">
        <v>37743</v>
      </c>
      <c r="B19" s="7" t="s">
        <v>34</v>
      </c>
      <c r="C19" s="7" t="str">
        <f t="shared" si="0"/>
        <v>Bjorn Rasmussen</v>
      </c>
      <c r="D19" s="7">
        <v>31</v>
      </c>
    </row>
    <row r="20" spans="1:7" s="4" customFormat="1">
      <c r="A20" s="6">
        <v>37750</v>
      </c>
      <c r="B20" s="7" t="s">
        <v>10</v>
      </c>
      <c r="C20" s="7" t="str">
        <f t="shared" si="0"/>
        <v>Pablo Garcia</v>
      </c>
      <c r="D20" s="7">
        <v>32</v>
      </c>
    </row>
    <row r="21" spans="1:7" s="4" customFormat="1">
      <c r="A21" s="6">
        <v>37757</v>
      </c>
      <c r="B21" s="7" t="s">
        <v>24</v>
      </c>
      <c r="C21" s="7" t="str">
        <f t="shared" si="0"/>
        <v>James Miller</v>
      </c>
      <c r="D21" s="7">
        <v>33</v>
      </c>
    </row>
    <row r="22" spans="1:7" s="4" customFormat="1">
      <c r="A22" s="6">
        <v>37764</v>
      </c>
      <c r="B22" s="7" t="s">
        <v>16</v>
      </c>
      <c r="C22" s="7" t="str">
        <f t="shared" si="0"/>
        <v>Marie Jones</v>
      </c>
      <c r="D22" s="7">
        <v>34</v>
      </c>
    </row>
    <row r="23" spans="1:7" s="4" customFormat="1">
      <c r="A23" s="6">
        <v>37771</v>
      </c>
      <c r="B23" s="7" t="s">
        <v>34</v>
      </c>
      <c r="C23" s="7" t="str">
        <f t="shared" si="0"/>
        <v>Bjorn Rasmussen</v>
      </c>
      <c r="D23" s="7">
        <v>35</v>
      </c>
    </row>
    <row r="24" spans="1:7" s="4" customFormat="1">
      <c r="A24" s="6">
        <v>37778</v>
      </c>
      <c r="B24" s="7" t="s">
        <v>10</v>
      </c>
      <c r="C24" s="7" t="str">
        <f t="shared" si="0"/>
        <v>Pablo Garcia</v>
      </c>
      <c r="D24" s="7">
        <v>36</v>
      </c>
    </row>
    <row r="25" spans="1:7" s="4" customFormat="1">
      <c r="A25" s="6">
        <v>37785</v>
      </c>
      <c r="B25" s="7" t="s">
        <v>24</v>
      </c>
      <c r="C25" s="7" t="str">
        <f t="shared" si="0"/>
        <v>James Miller</v>
      </c>
      <c r="D25" s="7">
        <v>37</v>
      </c>
    </row>
    <row r="26" spans="1:7" s="4" customFormat="1">
      <c r="A26" s="6">
        <v>37792</v>
      </c>
      <c r="B26" s="7" t="s">
        <v>16</v>
      </c>
      <c r="C26" s="7" t="str">
        <f t="shared" si="0"/>
        <v>Marie Jones</v>
      </c>
      <c r="D26" s="7">
        <v>38</v>
      </c>
    </row>
    <row r="27" spans="1:7" s="4" customFormat="1">
      <c r="A27" s="6">
        <v>37799</v>
      </c>
      <c r="B27" s="7" t="s">
        <v>34</v>
      </c>
      <c r="C27" s="7" t="str">
        <f t="shared" si="0"/>
        <v>Bjorn Rasmussen</v>
      </c>
      <c r="D27" s="7">
        <v>39</v>
      </c>
      <c r="E27" s="9"/>
      <c r="F27" s="9"/>
      <c r="G27" s="9"/>
    </row>
    <row r="28" spans="1:7" s="4" customFormat="1">
      <c r="A28" s="6">
        <v>37806</v>
      </c>
      <c r="B28" s="7" t="s">
        <v>10</v>
      </c>
      <c r="C28" s="7" t="str">
        <f t="shared" si="0"/>
        <v>Pablo Garcia</v>
      </c>
      <c r="D28" s="7">
        <v>40</v>
      </c>
      <c r="E28" s="9"/>
      <c r="F28" s="9"/>
      <c r="G28" s="9"/>
    </row>
    <row r="29" spans="1:7" s="4" customFormat="1">
      <c r="B29" s="9"/>
      <c r="C29" s="9"/>
      <c r="D29" s="9"/>
      <c r="E29" s="9"/>
      <c r="F29" s="9"/>
      <c r="G29" s="9"/>
    </row>
    <row r="30" spans="1:7" s="4" customFormat="1">
      <c r="B30" s="9"/>
      <c r="C30" s="9"/>
      <c r="D30" s="9"/>
      <c r="E30" s="9"/>
      <c r="F30" s="9"/>
      <c r="G30" s="9"/>
    </row>
  </sheetData>
  <printOptions headings="1" gridLines="1" gridLinesSet="0"/>
  <pageMargins left="0.75" right="0.75" top="1" bottom="1" header="0.5" footer="0.5"/>
  <pageSetup paperSize="9" scale="85" orientation="portrait" horizontalDpi="4294967292" verticalDpi="4294967292" r:id="rId1"/>
  <headerFooter alignWithMargins="0">
    <oddHeader>&amp;L&amp;"Helv,Bold Italic"&amp;F&amp;C&amp;"Helv,Bold Italic"&amp;A</oddHeader>
    <oddFooter>&amp;L&amp;"Helv,Bold Italic"Aidan Perdisatt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syncVertical="1" syncRef="A1" transitionEvaluation="1">
    <tabColor rgb="FF92D050"/>
    <pageSetUpPr fitToPage="1"/>
  </sheetPr>
  <dimension ref="A1:K30"/>
  <sheetViews>
    <sheetView workbookViewId="0"/>
  </sheetViews>
  <sheetFormatPr defaultColWidth="11.7109375" defaultRowHeight="18.75"/>
  <cols>
    <col min="1" max="1" width="14.85546875" style="9" bestFit="1" customWidth="1"/>
    <col min="2" max="2" width="11.5703125" style="9" bestFit="1" customWidth="1"/>
    <col min="3" max="3" width="20.5703125" style="9" bestFit="1" customWidth="1"/>
    <col min="4" max="4" width="12.140625" style="9" customWidth="1"/>
    <col min="5" max="5" width="3.5703125" style="9" customWidth="1"/>
    <col min="6" max="6" width="18.28515625" style="9" customWidth="1"/>
    <col min="7" max="7" width="16.28515625" style="9" bestFit="1" customWidth="1"/>
    <col min="8" max="8" width="12.28515625" style="9" bestFit="1" customWidth="1"/>
    <col min="9" max="9" width="11.7109375" style="9"/>
    <col min="10" max="10" width="12" style="9" bestFit="1" customWidth="1"/>
    <col min="11" max="11" width="11.28515625" style="9" customWidth="1"/>
    <col min="12" max="16384" width="11.7109375" style="9"/>
  </cols>
  <sheetData>
    <row r="1" spans="1:11" s="4" customFormat="1" ht="37.5">
      <c r="A1" s="2" t="s">
        <v>44</v>
      </c>
      <c r="B1" s="2" t="s">
        <v>5</v>
      </c>
      <c r="C1" s="2" t="s">
        <v>61</v>
      </c>
      <c r="D1" s="3" t="s">
        <v>62</v>
      </c>
    </row>
    <row r="2" spans="1:11" s="4" customFormat="1">
      <c r="A2" s="6">
        <v>37625</v>
      </c>
      <c r="B2" s="7" t="s">
        <v>24</v>
      </c>
      <c r="C2" s="7" t="s">
        <v>66</v>
      </c>
      <c r="D2" s="7">
        <v>45</v>
      </c>
    </row>
    <row r="3" spans="1:11" s="4" customFormat="1">
      <c r="A3" s="6">
        <v>37632</v>
      </c>
      <c r="B3" s="7" t="s">
        <v>34</v>
      </c>
      <c r="C3" s="7" t="s">
        <v>64</v>
      </c>
      <c r="D3" s="7">
        <v>50</v>
      </c>
      <c r="F3"/>
    </row>
    <row r="4" spans="1:11" s="4" customFormat="1">
      <c r="A4" s="6">
        <v>37639</v>
      </c>
      <c r="B4" s="7" t="s">
        <v>10</v>
      </c>
      <c r="C4" s="7" t="s">
        <v>65</v>
      </c>
      <c r="D4" s="7">
        <v>55</v>
      </c>
      <c r="F4"/>
    </row>
    <row r="5" spans="1:11" s="4" customFormat="1">
      <c r="A5" s="6">
        <v>37646</v>
      </c>
      <c r="B5" s="7" t="s">
        <v>24</v>
      </c>
      <c r="C5" s="7" t="s">
        <v>66</v>
      </c>
      <c r="D5" s="7">
        <v>70</v>
      </c>
      <c r="F5" s="55" t="s">
        <v>169</v>
      </c>
      <c r="G5" s="55" t="s">
        <v>172</v>
      </c>
      <c r="H5"/>
      <c r="I5"/>
      <c r="J5"/>
      <c r="K5"/>
    </row>
    <row r="6" spans="1:11" s="4" customFormat="1">
      <c r="A6" s="6">
        <v>37653</v>
      </c>
      <c r="B6" s="7" t="s">
        <v>16</v>
      </c>
      <c r="C6" s="7" t="s">
        <v>63</v>
      </c>
      <c r="D6" s="7">
        <v>20</v>
      </c>
      <c r="F6" s="55" t="s">
        <v>170</v>
      </c>
      <c r="G6" t="s">
        <v>64</v>
      </c>
      <c r="H6" t="s">
        <v>66</v>
      </c>
      <c r="I6" t="s">
        <v>63</v>
      </c>
      <c r="J6" t="s">
        <v>65</v>
      </c>
      <c r="K6" t="s">
        <v>171</v>
      </c>
    </row>
    <row r="7" spans="1:11" s="4" customFormat="1">
      <c r="A7" s="6">
        <v>37660</v>
      </c>
      <c r="B7" s="7" t="s">
        <v>34</v>
      </c>
      <c r="C7" s="7" t="s">
        <v>64</v>
      </c>
      <c r="D7" s="7">
        <v>100</v>
      </c>
      <c r="F7" s="56" t="s">
        <v>16</v>
      </c>
      <c r="G7" s="57"/>
      <c r="H7" s="57"/>
      <c r="I7" s="57">
        <v>323</v>
      </c>
      <c r="J7" s="57"/>
      <c r="K7" s="57">
        <v>323</v>
      </c>
    </row>
    <row r="8" spans="1:11" s="4" customFormat="1">
      <c r="A8" s="6">
        <v>37667</v>
      </c>
      <c r="B8" s="7" t="s">
        <v>10</v>
      </c>
      <c r="C8" s="7" t="s">
        <v>65</v>
      </c>
      <c r="D8" s="7">
        <v>150</v>
      </c>
      <c r="F8" s="56" t="s">
        <v>34</v>
      </c>
      <c r="G8" s="57">
        <v>417</v>
      </c>
      <c r="H8" s="57"/>
      <c r="I8" s="57"/>
      <c r="J8" s="57"/>
      <c r="K8" s="57">
        <v>417</v>
      </c>
    </row>
    <row r="9" spans="1:11" s="4" customFormat="1">
      <c r="A9" s="6">
        <v>37674</v>
      </c>
      <c r="B9" s="7" t="s">
        <v>24</v>
      </c>
      <c r="C9" s="7" t="s">
        <v>66</v>
      </c>
      <c r="D9" s="7">
        <v>120</v>
      </c>
      <c r="F9" s="56" t="s">
        <v>10</v>
      </c>
      <c r="G9" s="57"/>
      <c r="H9" s="57"/>
      <c r="I9" s="57"/>
      <c r="J9" s="57">
        <v>361</v>
      </c>
      <c r="K9" s="57">
        <v>361</v>
      </c>
    </row>
    <row r="10" spans="1:11" s="4" customFormat="1">
      <c r="A10" s="6">
        <v>37680</v>
      </c>
      <c r="B10" s="7" t="s">
        <v>16</v>
      </c>
      <c r="C10" s="7" t="s">
        <v>63</v>
      </c>
      <c r="D10" s="7">
        <v>175</v>
      </c>
      <c r="F10" s="56" t="s">
        <v>24</v>
      </c>
      <c r="G10" s="57"/>
      <c r="H10" s="57">
        <v>359</v>
      </c>
      <c r="I10" s="57"/>
      <c r="J10" s="57"/>
      <c r="K10" s="57">
        <v>359</v>
      </c>
    </row>
    <row r="11" spans="1:11" s="4" customFormat="1">
      <c r="A11" s="6">
        <v>37687</v>
      </c>
      <c r="B11" s="7" t="s">
        <v>34</v>
      </c>
      <c r="C11" s="7" t="s">
        <v>64</v>
      </c>
      <c r="D11" s="7">
        <v>135</v>
      </c>
      <c r="F11" s="56" t="s">
        <v>171</v>
      </c>
      <c r="G11" s="57">
        <v>417</v>
      </c>
      <c r="H11" s="57">
        <v>359</v>
      </c>
      <c r="I11" s="57">
        <v>323</v>
      </c>
      <c r="J11" s="57">
        <v>361</v>
      </c>
      <c r="K11" s="57">
        <v>1460</v>
      </c>
    </row>
    <row r="12" spans="1:11" s="4" customFormat="1">
      <c r="A12" s="6">
        <v>37694</v>
      </c>
      <c r="B12" s="7" t="s">
        <v>10</v>
      </c>
      <c r="C12" s="7" t="s">
        <v>65</v>
      </c>
      <c r="D12" s="7">
        <v>20</v>
      </c>
      <c r="F12"/>
      <c r="G12"/>
      <c r="H12"/>
    </row>
    <row r="13" spans="1:11" s="4" customFormat="1">
      <c r="A13" s="6">
        <v>37701</v>
      </c>
      <c r="B13" s="7" t="s">
        <v>24</v>
      </c>
      <c r="C13" s="7" t="s">
        <v>66</v>
      </c>
      <c r="D13" s="7">
        <v>25</v>
      </c>
      <c r="F13"/>
      <c r="G13"/>
      <c r="H13"/>
    </row>
    <row r="14" spans="1:11" s="4" customFormat="1">
      <c r="A14" s="6">
        <v>37708</v>
      </c>
      <c r="B14" s="7" t="s">
        <v>16</v>
      </c>
      <c r="C14" s="7" t="s">
        <v>63</v>
      </c>
      <c r="D14" s="7">
        <v>26</v>
      </c>
      <c r="F14"/>
      <c r="G14"/>
      <c r="H14"/>
    </row>
    <row r="15" spans="1:11" s="4" customFormat="1">
      <c r="A15" s="6">
        <v>37715</v>
      </c>
      <c r="B15" s="7" t="s">
        <v>34</v>
      </c>
      <c r="C15" s="7" t="s">
        <v>64</v>
      </c>
      <c r="D15" s="7">
        <v>27</v>
      </c>
      <c r="F15"/>
      <c r="G15"/>
      <c r="H15"/>
    </row>
    <row r="16" spans="1:11" s="4" customFormat="1">
      <c r="A16" s="6">
        <v>37722</v>
      </c>
      <c r="B16" s="7" t="s">
        <v>10</v>
      </c>
      <c r="C16" s="7" t="s">
        <v>65</v>
      </c>
      <c r="D16" s="7">
        <v>28</v>
      </c>
      <c r="F16"/>
      <c r="G16"/>
      <c r="H16"/>
    </row>
    <row r="17" spans="1:8" s="4" customFormat="1">
      <c r="A17" s="6">
        <v>37729</v>
      </c>
      <c r="B17" s="7" t="s">
        <v>24</v>
      </c>
      <c r="C17" s="7" t="s">
        <v>66</v>
      </c>
      <c r="D17" s="7">
        <v>29</v>
      </c>
      <c r="F17"/>
      <c r="G17"/>
      <c r="H17"/>
    </row>
    <row r="18" spans="1:8" s="4" customFormat="1">
      <c r="A18" s="6">
        <v>37736</v>
      </c>
      <c r="B18" s="7" t="s">
        <v>16</v>
      </c>
      <c r="C18" s="7" t="s">
        <v>63</v>
      </c>
      <c r="D18" s="7">
        <v>30</v>
      </c>
      <c r="F18"/>
      <c r="G18"/>
      <c r="H18"/>
    </row>
    <row r="19" spans="1:8" s="4" customFormat="1">
      <c r="A19" s="6">
        <v>37743</v>
      </c>
      <c r="B19" s="7" t="s">
        <v>34</v>
      </c>
      <c r="C19" s="7" t="s">
        <v>64</v>
      </c>
      <c r="D19" s="7">
        <v>31</v>
      </c>
      <c r="F19"/>
      <c r="G19"/>
      <c r="H19"/>
    </row>
    <row r="20" spans="1:8" s="4" customFormat="1">
      <c r="A20" s="6">
        <v>37750</v>
      </c>
      <c r="B20" s="7" t="s">
        <v>10</v>
      </c>
      <c r="C20" s="7" t="s">
        <v>65</v>
      </c>
      <c r="D20" s="7">
        <v>32</v>
      </c>
      <c r="F20"/>
      <c r="G20"/>
      <c r="H20"/>
    </row>
    <row r="21" spans="1:8" s="4" customFormat="1">
      <c r="A21" s="6">
        <v>37757</v>
      </c>
      <c r="B21" s="7" t="s">
        <v>24</v>
      </c>
      <c r="C21" s="7" t="s">
        <v>66</v>
      </c>
      <c r="D21" s="7">
        <v>33</v>
      </c>
      <c r="F21"/>
      <c r="G21"/>
      <c r="H21"/>
    </row>
    <row r="22" spans="1:8" s="4" customFormat="1">
      <c r="A22" s="6">
        <v>37764</v>
      </c>
      <c r="B22" s="7" t="s">
        <v>16</v>
      </c>
      <c r="C22" s="7" t="s">
        <v>63</v>
      </c>
      <c r="D22" s="7">
        <v>34</v>
      </c>
      <c r="F22"/>
      <c r="G22"/>
      <c r="H22"/>
    </row>
    <row r="23" spans="1:8" s="4" customFormat="1">
      <c r="A23" s="6">
        <v>37771</v>
      </c>
      <c r="B23" s="7" t="s">
        <v>34</v>
      </c>
      <c r="C23" s="7" t="s">
        <v>64</v>
      </c>
      <c r="D23" s="7">
        <v>35</v>
      </c>
    </row>
    <row r="24" spans="1:8" s="4" customFormat="1">
      <c r="A24" s="6">
        <v>37778</v>
      </c>
      <c r="B24" s="7" t="s">
        <v>10</v>
      </c>
      <c r="C24" s="7" t="s">
        <v>65</v>
      </c>
      <c r="D24" s="7">
        <v>36</v>
      </c>
    </row>
    <row r="25" spans="1:8" s="4" customFormat="1">
      <c r="A25" s="6">
        <v>37785</v>
      </c>
      <c r="B25" s="7" t="s">
        <v>24</v>
      </c>
      <c r="C25" s="7" t="s">
        <v>66</v>
      </c>
      <c r="D25" s="7">
        <v>37</v>
      </c>
    </row>
    <row r="26" spans="1:8" s="4" customFormat="1">
      <c r="A26" s="6">
        <v>37792</v>
      </c>
      <c r="B26" s="7" t="s">
        <v>16</v>
      </c>
      <c r="C26" s="7" t="s">
        <v>63</v>
      </c>
      <c r="D26" s="7">
        <v>38</v>
      </c>
    </row>
    <row r="27" spans="1:8" s="4" customFormat="1">
      <c r="A27" s="6">
        <v>37799</v>
      </c>
      <c r="B27" s="7" t="s">
        <v>34</v>
      </c>
      <c r="C27" s="7" t="s">
        <v>64</v>
      </c>
      <c r="D27" s="7">
        <v>39</v>
      </c>
      <c r="E27" s="9"/>
    </row>
    <row r="28" spans="1:8" s="4" customFormat="1">
      <c r="A28" s="6">
        <v>37806</v>
      </c>
      <c r="B28" s="7" t="s">
        <v>10</v>
      </c>
      <c r="C28" s="7" t="s">
        <v>65</v>
      </c>
      <c r="D28" s="7">
        <v>40</v>
      </c>
      <c r="E28" s="9"/>
    </row>
    <row r="29" spans="1:8" s="4" customFormat="1">
      <c r="B29" s="9"/>
      <c r="C29" s="9"/>
      <c r="D29" s="9"/>
      <c r="E29" s="9"/>
    </row>
    <row r="30" spans="1:8" s="4" customFormat="1">
      <c r="B30" s="9"/>
      <c r="C30" s="9"/>
      <c r="D30" s="9"/>
      <c r="E30" s="9"/>
    </row>
  </sheetData>
  <printOptions headings="1" gridLines="1" gridLinesSet="0"/>
  <pageMargins left="0.75" right="0.75" top="1" bottom="1" header="0.5" footer="0.5"/>
  <pageSetup paperSize="9" scale="85" orientation="portrait" horizontalDpi="4294967292" verticalDpi="4294967292" r:id="rId2"/>
  <headerFooter alignWithMargins="0">
    <oddHeader>&amp;L&amp;"Helv,Bold Italic"&amp;F&amp;C&amp;"Helv,Bold Italic"&amp;A</oddHeader>
    <oddFooter>&amp;L&amp;"Helv,Bold Italic"Aidan Perdisatt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33"/>
  <sheetViews>
    <sheetView showGridLines="0" workbookViewId="0"/>
  </sheetViews>
  <sheetFormatPr defaultColWidth="11.5703125" defaultRowHeight="18.75"/>
  <cols>
    <col min="1" max="1" width="27.7109375" style="9" bestFit="1" customWidth="1"/>
    <col min="2" max="16384" width="11.5703125" style="9"/>
  </cols>
  <sheetData>
    <row r="1" spans="1:11" s="79" customFormat="1">
      <c r="A1" s="78" t="s">
        <v>298</v>
      </c>
    </row>
    <row r="2" spans="1:11" s="79" customFormat="1">
      <c r="A2" s="80"/>
      <c r="B2" s="81">
        <v>2003</v>
      </c>
      <c r="C2" s="81">
        <v>2004</v>
      </c>
      <c r="D2" s="81">
        <v>2005</v>
      </c>
      <c r="E2" s="81">
        <v>2006</v>
      </c>
      <c r="F2" s="81">
        <v>2007</v>
      </c>
      <c r="G2" s="81">
        <v>2008</v>
      </c>
    </row>
    <row r="3" spans="1:11" s="79" customFormat="1">
      <c r="A3" s="82" t="s">
        <v>298</v>
      </c>
      <c r="B3" s="83">
        <v>13500</v>
      </c>
      <c r="C3" s="83">
        <v>19600</v>
      </c>
      <c r="D3" s="83">
        <v>22100</v>
      </c>
      <c r="E3" s="83">
        <v>23600</v>
      </c>
      <c r="F3" s="83">
        <v>24700</v>
      </c>
      <c r="G3" s="83">
        <v>26500</v>
      </c>
    </row>
    <row r="4" spans="1:11" s="79" customFormat="1">
      <c r="A4" s="82" t="s">
        <v>299</v>
      </c>
      <c r="B4" s="83">
        <v>5600</v>
      </c>
      <c r="C4" s="83">
        <v>6400</v>
      </c>
      <c r="D4" s="83">
        <v>7500</v>
      </c>
      <c r="E4" s="83">
        <v>8100</v>
      </c>
      <c r="F4" s="83">
        <v>9400</v>
      </c>
      <c r="G4" s="83">
        <v>10500</v>
      </c>
    </row>
    <row r="5" spans="1:11" s="79" customFormat="1"/>
    <row r="6" spans="1:11" s="79" customFormat="1"/>
    <row r="7" spans="1:11" s="79" customFormat="1"/>
    <row r="8" spans="1:11" s="79" customFormat="1"/>
    <row r="9" spans="1:11" s="79" customFormat="1"/>
    <row r="10" spans="1:11" s="79" customFormat="1"/>
    <row r="11" spans="1:11" s="79" customFormat="1"/>
    <row r="12" spans="1:11" s="79" customFormat="1"/>
    <row r="13" spans="1:11" s="79" customFormat="1"/>
    <row r="14" spans="1:11" s="79" customFormat="1"/>
    <row r="15" spans="1:11" s="79" customFormat="1">
      <c r="A15" s="9"/>
      <c r="B15" s="9"/>
      <c r="C15" s="9"/>
      <c r="D15" s="9"/>
      <c r="E15" s="9"/>
      <c r="F15" s="9"/>
      <c r="G15" s="9"/>
      <c r="H15" s="9"/>
      <c r="I15" s="9"/>
      <c r="J15" s="9"/>
    </row>
    <row r="16" spans="1:11" s="79" customForma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</row>
    <row r="17" spans="1:10" s="79" customFormat="1">
      <c r="A17" s="9"/>
      <c r="B17" s="9"/>
      <c r="C17" s="9"/>
      <c r="D17" s="9"/>
      <c r="E17" s="9"/>
      <c r="F17" s="9"/>
      <c r="G17" s="9"/>
      <c r="H17" s="9"/>
      <c r="I17" s="9"/>
      <c r="J17" s="9"/>
    </row>
    <row r="18" spans="1:10" s="79" customFormat="1">
      <c r="A18" s="9"/>
      <c r="B18" s="9"/>
      <c r="C18" s="9"/>
      <c r="D18" s="9"/>
      <c r="E18" s="9"/>
      <c r="F18" s="9"/>
      <c r="G18" s="9"/>
      <c r="H18" s="9"/>
      <c r="I18" s="9"/>
      <c r="J18" s="9"/>
    </row>
    <row r="19" spans="1:10" s="79" customForma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s="79" customFormat="1">
      <c r="A20" s="9"/>
      <c r="B20" s="9"/>
      <c r="C20" s="9"/>
      <c r="D20" s="9"/>
      <c r="E20" s="9"/>
      <c r="F20" s="9"/>
      <c r="G20" s="9"/>
      <c r="H20" s="9"/>
      <c r="I20" s="9"/>
      <c r="J20" s="9"/>
    </row>
    <row r="21" spans="1:10" s="79" customFormat="1">
      <c r="A21" s="9"/>
      <c r="B21" s="9"/>
      <c r="C21" s="9"/>
      <c r="D21" s="9"/>
      <c r="E21" s="9"/>
      <c r="F21" s="9"/>
      <c r="G21" s="9"/>
      <c r="H21" s="9"/>
      <c r="I21" s="9"/>
      <c r="J21" s="9"/>
    </row>
    <row r="22" spans="1:10" s="79" customFormat="1">
      <c r="A22" s="9"/>
      <c r="B22" s="9"/>
      <c r="C22" s="9"/>
      <c r="D22" s="9"/>
      <c r="E22" s="9"/>
      <c r="F22" s="9"/>
      <c r="G22" s="9"/>
      <c r="H22" s="9"/>
      <c r="I22" s="9"/>
      <c r="J22" s="9"/>
    </row>
    <row r="23" spans="1:10" s="79" customFormat="1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s="79" customFormat="1">
      <c r="A24" s="9"/>
      <c r="B24" s="9"/>
      <c r="C24" s="9"/>
      <c r="D24" s="9"/>
      <c r="E24" s="9"/>
      <c r="F24" s="9"/>
      <c r="G24" s="9"/>
      <c r="H24" s="9"/>
      <c r="I24" s="9"/>
      <c r="J24" s="9"/>
    </row>
    <row r="25" spans="1:10" s="79" customFormat="1">
      <c r="A25" s="9"/>
      <c r="B25" s="9"/>
      <c r="C25" s="9"/>
      <c r="D25" s="9"/>
      <c r="E25" s="9"/>
      <c r="F25" s="9"/>
      <c r="G25" s="9"/>
      <c r="H25" s="9"/>
      <c r="I25" s="9"/>
      <c r="J25" s="9"/>
    </row>
    <row r="30" spans="1:10">
      <c r="A30" s="77" t="s">
        <v>300</v>
      </c>
    </row>
    <row r="31" spans="1:10">
      <c r="A31" s="80"/>
      <c r="B31" s="81">
        <v>2009</v>
      </c>
      <c r="C31" s="81">
        <v>2010</v>
      </c>
      <c r="D31" s="81">
        <v>2011</v>
      </c>
      <c r="E31" s="81">
        <v>2012</v>
      </c>
      <c r="F31" s="81">
        <v>2013</v>
      </c>
      <c r="G31" s="84"/>
    </row>
    <row r="32" spans="1:10">
      <c r="A32" s="82" t="s">
        <v>301</v>
      </c>
      <c r="B32" s="83">
        <v>22400</v>
      </c>
      <c r="C32" s="83">
        <v>22750</v>
      </c>
      <c r="D32" s="83">
        <v>23100</v>
      </c>
      <c r="E32" s="83">
        <v>25600</v>
      </c>
      <c r="F32" s="83">
        <v>27500</v>
      </c>
      <c r="G32" s="85"/>
    </row>
    <row r="33" spans="1:7" ht="37.5">
      <c r="A33" s="86" t="s">
        <v>302</v>
      </c>
      <c r="B33" s="83">
        <v>5600</v>
      </c>
      <c r="C33" s="83">
        <v>6400</v>
      </c>
      <c r="D33" s="83">
        <v>7500</v>
      </c>
      <c r="E33" s="83">
        <v>8100</v>
      </c>
      <c r="F33" s="83">
        <v>9400</v>
      </c>
      <c r="G33" s="85"/>
    </row>
  </sheetData>
  <printOptions headings="1" gridLinesSet="0"/>
  <pageMargins left="0.75" right="0.75" top="1" bottom="1" header="0.5" footer="0.5"/>
  <pageSetup paperSize="9" scale="82" orientation="portrait" horizontalDpi="4294967292" verticalDpi="300" r:id="rId1"/>
  <headerFooter alignWithMargins="0">
    <oddHeader>&amp;L&amp;"Helv,Bold Italic"&amp;8&amp;F&amp;C&amp;A</oddHeader>
    <oddFooter>&amp;L&amp;"Helv,Bold Italic"&amp;8Aidan Perdisatt</oddFooter>
  </headerFooter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sheetPr>
    <tabColor rgb="FF92D050"/>
  </sheetPr>
  <dimension ref="A1:E18"/>
  <sheetViews>
    <sheetView zoomScaleNormal="100" workbookViewId="0"/>
  </sheetViews>
  <sheetFormatPr defaultRowHeight="18.75"/>
  <cols>
    <col min="1" max="1" width="44.42578125" style="13" customWidth="1"/>
    <col min="2" max="2" width="10.7109375" style="13" bestFit="1" customWidth="1"/>
    <col min="3" max="3" width="7.85546875" style="13" bestFit="1" customWidth="1"/>
    <col min="4" max="4" width="9.140625" style="13" bestFit="1" customWidth="1"/>
    <col min="5" max="5" width="10" style="13" bestFit="1" customWidth="1"/>
    <col min="6" max="16384" width="9.140625" style="13"/>
  </cols>
  <sheetData>
    <row r="1" spans="1:5">
      <c r="A1" s="60" t="s">
        <v>342</v>
      </c>
    </row>
    <row r="2" spans="1:5">
      <c r="A2" s="21" t="s">
        <v>207</v>
      </c>
      <c r="B2" s="21" t="s">
        <v>311</v>
      </c>
      <c r="D2" s="21" t="s">
        <v>207</v>
      </c>
      <c r="E2" s="21" t="s">
        <v>311</v>
      </c>
    </row>
    <row r="3" spans="1:5">
      <c r="A3" s="27" t="s">
        <v>343</v>
      </c>
      <c r="B3" s="90">
        <f>VLOOKUP(RIGHT(A3,4),$D$2:$E$5,2,0)</f>
        <v>26</v>
      </c>
      <c r="D3" s="27" t="s">
        <v>344</v>
      </c>
      <c r="E3" s="90">
        <v>26</v>
      </c>
    </row>
    <row r="4" spans="1:5">
      <c r="A4" s="27" t="s">
        <v>345</v>
      </c>
      <c r="B4" s="90">
        <f t="shared" ref="B4:B5" si="0">VLOOKUP(RIGHT(A4,4),$D$2:$E$5,2,0)</f>
        <v>23</v>
      </c>
      <c r="D4" s="27" t="s">
        <v>346</v>
      </c>
      <c r="E4" s="90">
        <v>23</v>
      </c>
    </row>
    <row r="5" spans="1:5">
      <c r="A5" s="27" t="s">
        <v>347</v>
      </c>
      <c r="B5" s="90">
        <f t="shared" si="0"/>
        <v>36</v>
      </c>
      <c r="D5" s="27" t="s">
        <v>348</v>
      </c>
      <c r="E5" s="90">
        <v>36</v>
      </c>
    </row>
    <row r="7" spans="1:5">
      <c r="A7" s="60" t="s">
        <v>349</v>
      </c>
    </row>
    <row r="8" spans="1:5">
      <c r="A8" s="21" t="s">
        <v>207</v>
      </c>
      <c r="B8" s="21" t="s">
        <v>311</v>
      </c>
      <c r="D8" s="21" t="s">
        <v>207</v>
      </c>
      <c r="E8" s="21" t="s">
        <v>311</v>
      </c>
    </row>
    <row r="9" spans="1:5">
      <c r="A9" s="27" t="s">
        <v>343</v>
      </c>
      <c r="B9" s="90">
        <f>VLOOKUP(LEFT(A9,SEARCH("-",A9)-1),$D$8:$E$11,2,0)</f>
        <v>26</v>
      </c>
      <c r="D9" s="27" t="s">
        <v>312</v>
      </c>
      <c r="E9" s="90">
        <v>26</v>
      </c>
    </row>
    <row r="10" spans="1:5">
      <c r="A10" s="27" t="s">
        <v>345</v>
      </c>
      <c r="B10" s="90">
        <f t="shared" ref="B10:B11" si="1">VLOOKUP(LEFT(A10,SEARCH("-",A10)-1),$D$8:$E$11,2,0)</f>
        <v>23</v>
      </c>
      <c r="D10" s="27" t="s">
        <v>314</v>
      </c>
      <c r="E10" s="90">
        <v>23</v>
      </c>
    </row>
    <row r="11" spans="1:5">
      <c r="A11" s="27" t="s">
        <v>347</v>
      </c>
      <c r="B11" s="90">
        <f t="shared" si="1"/>
        <v>36</v>
      </c>
      <c r="D11" s="27" t="s">
        <v>318</v>
      </c>
      <c r="E11" s="90">
        <v>36</v>
      </c>
    </row>
    <row r="14" spans="1:5">
      <c r="A14" s="60" t="s">
        <v>350</v>
      </c>
    </row>
    <row r="15" spans="1:5">
      <c r="A15" s="21" t="s">
        <v>207</v>
      </c>
      <c r="B15" s="21" t="s">
        <v>311</v>
      </c>
      <c r="D15" s="21" t="s">
        <v>207</v>
      </c>
      <c r="E15" s="21" t="s">
        <v>311</v>
      </c>
    </row>
    <row r="16" spans="1:5">
      <c r="A16" s="27" t="s">
        <v>343</v>
      </c>
      <c r="B16" s="90">
        <f>VLOOKUP(MID(A16,SEARCH("-",A16)+1,3)*1,$D$15:$E$18,2,0)</f>
        <v>26</v>
      </c>
      <c r="C16" s="13" t="b">
        <f>A16=D16</f>
        <v>0</v>
      </c>
      <c r="D16" s="27">
        <v>234</v>
      </c>
      <c r="E16" s="93">
        <v>26</v>
      </c>
    </row>
    <row r="17" spans="1:5">
      <c r="A17" s="27" t="s">
        <v>345</v>
      </c>
      <c r="B17" s="90">
        <f t="shared" ref="B17:B18" si="2">VLOOKUP(MID(A17,SEARCH("-",A17)+1,3)*1,$D$15:$E$18,2,0)</f>
        <v>23</v>
      </c>
      <c r="C17" s="13" t="b">
        <f t="shared" ref="C17:C18" si="3">A17=D17</f>
        <v>0</v>
      </c>
      <c r="D17" s="27">
        <v>345</v>
      </c>
      <c r="E17" s="93">
        <v>23</v>
      </c>
    </row>
    <row r="18" spans="1:5">
      <c r="A18" s="27" t="s">
        <v>347</v>
      </c>
      <c r="B18" s="90">
        <f t="shared" si="2"/>
        <v>36</v>
      </c>
      <c r="C18" s="13" t="b">
        <f t="shared" si="3"/>
        <v>0</v>
      </c>
      <c r="D18" s="27">
        <v>765</v>
      </c>
      <c r="E18" s="93">
        <v>36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92D050"/>
  </sheetPr>
  <dimension ref="A1:D13"/>
  <sheetViews>
    <sheetView workbookViewId="0"/>
  </sheetViews>
  <sheetFormatPr defaultColWidth="9.140625" defaultRowHeight="18.75"/>
  <cols>
    <col min="1" max="1" width="54.28515625" style="13" bestFit="1" customWidth="1"/>
    <col min="2" max="2" width="16.42578125" style="13" bestFit="1" customWidth="1"/>
    <col min="3" max="3" width="17.5703125" style="13" bestFit="1" customWidth="1"/>
    <col min="4" max="4" width="20.28515625" style="13" bestFit="1" customWidth="1"/>
    <col min="5" max="16384" width="9.140625" style="13"/>
  </cols>
  <sheetData>
    <row r="1" spans="1:4">
      <c r="A1" s="21" t="s">
        <v>193</v>
      </c>
      <c r="B1" s="21" t="s">
        <v>194</v>
      </c>
      <c r="C1" s="21" t="s">
        <v>195</v>
      </c>
      <c r="D1" s="21" t="s">
        <v>196</v>
      </c>
    </row>
    <row r="2" spans="1:4">
      <c r="A2" s="27" t="str">
        <f>DOLLAR(B2,0)&amp;" &lt;= Sales &lt; "&amp;DOLLAR(B3,0)</f>
        <v>£0 &lt;= Sales &lt; £1,000</v>
      </c>
      <c r="B2" s="59">
        <v>0</v>
      </c>
      <c r="C2" s="27" t="s">
        <v>201</v>
      </c>
      <c r="D2" s="59">
        <v>0</v>
      </c>
    </row>
    <row r="3" spans="1:4">
      <c r="A3" s="27" t="str">
        <f>DOLLAR(B3,0)&amp;" &lt;= Sales &lt; "&amp;DOLLAR(B4,0)</f>
        <v>£1,000 &lt;= Sales &lt; £10,000</v>
      </c>
      <c r="B3" s="59">
        <v>1000</v>
      </c>
      <c r="C3" s="27" t="s">
        <v>202</v>
      </c>
      <c r="D3" s="59">
        <v>20</v>
      </c>
    </row>
    <row r="4" spans="1:4">
      <c r="A4" s="27" t="str">
        <f>DOLLAR(B4,0)&amp;" &lt;= Sales &lt; "&amp;DOLLAR(B5,0)</f>
        <v>£10,000 &lt;= Sales &lt; £20,000</v>
      </c>
      <c r="B4" s="59">
        <v>10000</v>
      </c>
      <c r="C4" s="27" t="s">
        <v>203</v>
      </c>
      <c r="D4" s="59">
        <v>100</v>
      </c>
    </row>
    <row r="5" spans="1:4">
      <c r="A5" s="27" t="str">
        <f>DOLLAR(B5,0)&amp;" &lt;= Sales &lt; "&amp;DOLLAR(B6,0)</f>
        <v>£20,000 &lt;= Sales &lt; £50,000</v>
      </c>
      <c r="B5" s="59">
        <v>20000</v>
      </c>
      <c r="C5" s="27" t="s">
        <v>204</v>
      </c>
      <c r="D5" s="59">
        <v>250</v>
      </c>
    </row>
    <row r="6" spans="1:4">
      <c r="A6" s="27" t="str">
        <f>DOLLAR(B6,0)&amp;" &gt;= Sales"</f>
        <v>£50,000 &gt;= Sales</v>
      </c>
      <c r="B6" s="59">
        <v>50000</v>
      </c>
      <c r="C6" s="27" t="s">
        <v>205</v>
      </c>
      <c r="D6" s="59">
        <v>700</v>
      </c>
    </row>
    <row r="8" spans="1:4">
      <c r="A8" s="13" t="s">
        <v>197</v>
      </c>
    </row>
    <row r="9" spans="1:4">
      <c r="A9" s="13" t="s">
        <v>198</v>
      </c>
    </row>
    <row r="10" spans="1:4">
      <c r="A10" s="13" t="s">
        <v>206</v>
      </c>
    </row>
    <row r="12" spans="1:4">
      <c r="A12" s="21" t="s">
        <v>199</v>
      </c>
      <c r="B12" s="21" t="s">
        <v>200</v>
      </c>
    </row>
    <row r="13" spans="1:4">
      <c r="A13" s="59">
        <v>10000</v>
      </c>
      <c r="B13" s="59">
        <f>VLOOKUP(A13,B2:D6,3)</f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E12"/>
  <sheetViews>
    <sheetView workbookViewId="0"/>
  </sheetViews>
  <sheetFormatPr defaultColWidth="54.140625" defaultRowHeight="18.75"/>
  <cols>
    <col min="1" max="1" width="71.7109375" style="13" customWidth="1"/>
    <col min="2" max="2" width="22.140625" style="13" bestFit="1" customWidth="1"/>
    <col min="3" max="3" width="11.42578125" style="13" bestFit="1" customWidth="1"/>
    <col min="4" max="4" width="35.85546875" style="13" bestFit="1" customWidth="1"/>
    <col min="5" max="5" width="20.42578125" style="13" bestFit="1" customWidth="1"/>
    <col min="6" max="16384" width="54.140625" style="13"/>
  </cols>
  <sheetData>
    <row r="1" spans="1:5">
      <c r="A1" s="21" t="s">
        <v>207</v>
      </c>
      <c r="B1" s="21" t="s">
        <v>132</v>
      </c>
      <c r="C1" s="21" t="s">
        <v>130</v>
      </c>
      <c r="D1" s="21" t="s">
        <v>208</v>
      </c>
      <c r="E1" s="21" t="s">
        <v>209</v>
      </c>
    </row>
    <row r="2" spans="1:5">
      <c r="A2" s="27" t="s">
        <v>239</v>
      </c>
      <c r="B2" s="27" t="s">
        <v>210</v>
      </c>
      <c r="C2" s="27" t="s">
        <v>211</v>
      </c>
      <c r="D2" s="27" t="s">
        <v>232</v>
      </c>
      <c r="E2" s="27" t="s">
        <v>225</v>
      </c>
    </row>
    <row r="3" spans="1:5">
      <c r="A3" s="27" t="s">
        <v>224</v>
      </c>
      <c r="B3" s="27" t="s">
        <v>212</v>
      </c>
      <c r="C3" s="27" t="s">
        <v>213</v>
      </c>
      <c r="D3" s="27" t="s">
        <v>233</v>
      </c>
      <c r="E3" s="27" t="s">
        <v>226</v>
      </c>
    </row>
    <row r="4" spans="1:5">
      <c r="A4" s="27" t="s">
        <v>240</v>
      </c>
      <c r="B4" s="27" t="s">
        <v>214</v>
      </c>
      <c r="C4" s="27" t="s">
        <v>215</v>
      </c>
      <c r="D4" s="27" t="s">
        <v>234</v>
      </c>
      <c r="E4" s="27" t="s">
        <v>227</v>
      </c>
    </row>
    <row r="5" spans="1:5">
      <c r="A5" s="27" t="s">
        <v>241</v>
      </c>
      <c r="B5" s="27" t="s">
        <v>216</v>
      </c>
      <c r="C5" s="27" t="s">
        <v>217</v>
      </c>
      <c r="D5" s="27" t="s">
        <v>235</v>
      </c>
      <c r="E5" s="27" t="s">
        <v>228</v>
      </c>
    </row>
    <row r="6" spans="1:5">
      <c r="A6" s="27" t="s">
        <v>242</v>
      </c>
      <c r="B6" s="27" t="s">
        <v>218</v>
      </c>
      <c r="C6" s="27" t="s">
        <v>219</v>
      </c>
      <c r="D6" s="27" t="s">
        <v>236</v>
      </c>
      <c r="E6" s="27" t="s">
        <v>229</v>
      </c>
    </row>
    <row r="7" spans="1:5">
      <c r="A7" s="27" t="s">
        <v>243</v>
      </c>
      <c r="B7" s="27" t="s">
        <v>220</v>
      </c>
      <c r="C7" s="27" t="s">
        <v>221</v>
      </c>
      <c r="D7" s="27" t="s">
        <v>237</v>
      </c>
      <c r="E7" s="27" t="s">
        <v>230</v>
      </c>
    </row>
    <row r="8" spans="1:5">
      <c r="A8" s="27" t="s">
        <v>244</v>
      </c>
      <c r="B8" s="27" t="s">
        <v>222</v>
      </c>
      <c r="C8" s="27" t="s">
        <v>223</v>
      </c>
      <c r="D8" s="27" t="s">
        <v>238</v>
      </c>
      <c r="E8" s="27" t="s">
        <v>231</v>
      </c>
    </row>
    <row r="10" spans="1:5">
      <c r="A10" s="60" t="s">
        <v>245</v>
      </c>
      <c r="B10" s="61">
        <v>2</v>
      </c>
      <c r="C10" s="61">
        <v>3</v>
      </c>
      <c r="D10" s="61">
        <v>4</v>
      </c>
      <c r="E10" s="61">
        <v>5</v>
      </c>
    </row>
    <row r="11" spans="1:5">
      <c r="A11" s="21" t="s">
        <v>207</v>
      </c>
      <c r="B11" s="21" t="s">
        <v>132</v>
      </c>
      <c r="C11" s="21" t="s">
        <v>130</v>
      </c>
      <c r="D11" s="21" t="s">
        <v>208</v>
      </c>
      <c r="E11" s="21" t="s">
        <v>209</v>
      </c>
    </row>
    <row r="12" spans="1:5">
      <c r="A12" s="27" t="s">
        <v>241</v>
      </c>
      <c r="B12" s="58" t="str">
        <f>VLOOKUP($A$12,vtable,B10,0)</f>
        <v>Stackpole</v>
      </c>
      <c r="C12" s="58" t="str">
        <f>VLOOKUP($A$12,vtable,C10,0)</f>
        <v>Lonnie</v>
      </c>
      <c r="D12" s="58" t="str">
        <f>VLOOKUP($A$12,vtable,D10,0)</f>
        <v>StackpoleL@jamesrandall.com</v>
      </c>
      <c r="E12" s="58" t="str">
        <f>VLOOKUP($A$12,vtable,E10,0)</f>
        <v>0121-123-45681</v>
      </c>
    </row>
  </sheetData>
  <dataValidations count="1">
    <dataValidation type="list" allowBlank="1" showInputMessage="1" showErrorMessage="1" sqref="A12">
      <formula1>id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92D050"/>
  </sheetPr>
  <dimension ref="A1:H28"/>
  <sheetViews>
    <sheetView workbookViewId="0"/>
  </sheetViews>
  <sheetFormatPr defaultRowHeight="15"/>
  <cols>
    <col min="1" max="1" width="14.85546875" bestFit="1" customWidth="1"/>
    <col min="3" max="3" width="20.5703125" bestFit="1" customWidth="1"/>
    <col min="4" max="4" width="9.5703125" bestFit="1" customWidth="1"/>
    <col min="7" max="7" width="13.85546875" customWidth="1"/>
    <col min="8" max="8" width="21" bestFit="1" customWidth="1"/>
  </cols>
  <sheetData>
    <row r="1" spans="1:8" ht="56.25">
      <c r="A1" s="2" t="s">
        <v>44</v>
      </c>
      <c r="B1" s="2" t="s">
        <v>5</v>
      </c>
      <c r="C1" s="2" t="s">
        <v>61</v>
      </c>
      <c r="D1" s="3" t="s">
        <v>62</v>
      </c>
      <c r="G1" s="2" t="s">
        <v>5</v>
      </c>
      <c r="H1" s="5" t="s">
        <v>61</v>
      </c>
    </row>
    <row r="2" spans="1:8" ht="18.75">
      <c r="A2" s="6">
        <v>37625</v>
      </c>
      <c r="B2" s="7" t="s">
        <v>24</v>
      </c>
      <c r="C2" s="7" t="str">
        <f>IFERROR(VLOOKUP(B2,$G$2:$H$5,2,FALSE),"not found")</f>
        <v>James Miller</v>
      </c>
      <c r="D2" s="7">
        <v>45</v>
      </c>
      <c r="G2" s="8" t="s">
        <v>16</v>
      </c>
      <c r="H2" s="8" t="s">
        <v>63</v>
      </c>
    </row>
    <row r="3" spans="1:8" ht="18.75">
      <c r="A3" s="6">
        <v>37632</v>
      </c>
      <c r="B3" s="7" t="s">
        <v>34</v>
      </c>
      <c r="C3" s="7" t="str">
        <f t="shared" ref="C3:C28" si="0">IFERROR(VLOOKUP(B3,$G$2:$H$5,2,FALSE),"not found")</f>
        <v>Bjorn Rasmussen</v>
      </c>
      <c r="D3" s="7">
        <v>50</v>
      </c>
      <c r="G3" s="8" t="s">
        <v>34</v>
      </c>
      <c r="H3" s="8" t="s">
        <v>64</v>
      </c>
    </row>
    <row r="4" spans="1:8" ht="18.75">
      <c r="A4" s="6">
        <v>37639</v>
      </c>
      <c r="B4" s="7" t="s">
        <v>10</v>
      </c>
      <c r="C4" s="7" t="str">
        <f t="shared" si="0"/>
        <v>Pablo Garcia</v>
      </c>
      <c r="D4" s="7">
        <v>55</v>
      </c>
      <c r="G4" s="8" t="s">
        <v>10</v>
      </c>
      <c r="H4" s="8" t="s">
        <v>65</v>
      </c>
    </row>
    <row r="5" spans="1:8" ht="18.75">
      <c r="A5" s="6">
        <v>37646</v>
      </c>
      <c r="B5" s="7" t="s">
        <v>24</v>
      </c>
      <c r="C5" s="7" t="str">
        <f t="shared" si="0"/>
        <v>James Miller</v>
      </c>
      <c r="D5" s="7">
        <v>70</v>
      </c>
      <c r="G5" s="8" t="s">
        <v>24</v>
      </c>
      <c r="H5" s="8" t="s">
        <v>66</v>
      </c>
    </row>
    <row r="6" spans="1:8" ht="18.75">
      <c r="A6" s="6">
        <v>37653</v>
      </c>
      <c r="B6" s="7" t="s">
        <v>16</v>
      </c>
      <c r="C6" s="7" t="str">
        <f t="shared" si="0"/>
        <v>Marie Jones</v>
      </c>
      <c r="D6" s="7">
        <v>20</v>
      </c>
    </row>
    <row r="7" spans="1:8" ht="18.75">
      <c r="A7" s="6">
        <v>37660</v>
      </c>
      <c r="B7" s="7" t="s">
        <v>34</v>
      </c>
      <c r="C7" s="7" t="str">
        <f t="shared" si="0"/>
        <v>Bjorn Rasmussen</v>
      </c>
      <c r="D7" s="7">
        <v>100</v>
      </c>
    </row>
    <row r="8" spans="1:8" ht="18.75">
      <c r="A8" s="6">
        <v>37667</v>
      </c>
      <c r="B8" s="7" t="s">
        <v>10</v>
      </c>
      <c r="C8" s="7" t="str">
        <f t="shared" si="0"/>
        <v>Pablo Garcia</v>
      </c>
      <c r="D8" s="7">
        <v>150</v>
      </c>
    </row>
    <row r="9" spans="1:8" ht="18.75">
      <c r="A9" s="6">
        <v>37674</v>
      </c>
      <c r="B9" s="7" t="s">
        <v>24</v>
      </c>
      <c r="C9" s="7" t="str">
        <f t="shared" si="0"/>
        <v>James Miller</v>
      </c>
      <c r="D9" s="7">
        <v>120</v>
      </c>
    </row>
    <row r="10" spans="1:8" ht="18.75">
      <c r="A10" s="6">
        <v>37680</v>
      </c>
      <c r="B10" s="7" t="s">
        <v>16</v>
      </c>
      <c r="C10" s="7" t="str">
        <f t="shared" si="0"/>
        <v>Marie Jones</v>
      </c>
      <c r="D10" s="7">
        <v>175</v>
      </c>
    </row>
    <row r="11" spans="1:8" ht="18.75">
      <c r="A11" s="6">
        <v>37687</v>
      </c>
      <c r="B11" s="7" t="s">
        <v>34</v>
      </c>
      <c r="C11" s="7" t="str">
        <f t="shared" si="0"/>
        <v>Bjorn Rasmussen</v>
      </c>
      <c r="D11" s="7">
        <v>135</v>
      </c>
    </row>
    <row r="12" spans="1:8" ht="18.75">
      <c r="A12" s="6">
        <v>37694</v>
      </c>
      <c r="B12" s="7" t="s">
        <v>10</v>
      </c>
      <c r="C12" s="7" t="str">
        <f t="shared" si="0"/>
        <v>Pablo Garcia</v>
      </c>
      <c r="D12" s="7">
        <v>20</v>
      </c>
    </row>
    <row r="13" spans="1:8" ht="18.75">
      <c r="A13" s="6">
        <v>37701</v>
      </c>
      <c r="B13" s="7" t="s">
        <v>24</v>
      </c>
      <c r="C13" s="7" t="str">
        <f t="shared" si="0"/>
        <v>James Miller</v>
      </c>
      <c r="D13" s="7">
        <v>25</v>
      </c>
    </row>
    <row r="14" spans="1:8" ht="18.75">
      <c r="A14" s="6">
        <v>37708</v>
      </c>
      <c r="B14" s="7" t="s">
        <v>16</v>
      </c>
      <c r="C14" s="7" t="str">
        <f t="shared" si="0"/>
        <v>Marie Jones</v>
      </c>
      <c r="D14" s="7">
        <v>26</v>
      </c>
    </row>
    <row r="15" spans="1:8" ht="18.75">
      <c r="A15" s="6">
        <v>37715</v>
      </c>
      <c r="B15" s="7" t="s">
        <v>173</v>
      </c>
      <c r="C15" s="7" t="str">
        <f t="shared" si="0"/>
        <v>not found</v>
      </c>
      <c r="D15" s="7">
        <v>27</v>
      </c>
    </row>
    <row r="16" spans="1:8" ht="18.75">
      <c r="A16" s="6">
        <v>37722</v>
      </c>
      <c r="B16" s="7" t="s">
        <v>173</v>
      </c>
      <c r="C16" s="7" t="str">
        <f t="shared" si="0"/>
        <v>not found</v>
      </c>
      <c r="D16" s="7">
        <v>28</v>
      </c>
    </row>
    <row r="17" spans="1:4" ht="18.75">
      <c r="A17" s="6">
        <v>37729</v>
      </c>
      <c r="B17" s="7" t="s">
        <v>173</v>
      </c>
      <c r="C17" s="7" t="str">
        <f t="shared" si="0"/>
        <v>not found</v>
      </c>
      <c r="D17" s="7">
        <v>29</v>
      </c>
    </row>
    <row r="18" spans="1:4" ht="18.75">
      <c r="A18" s="6">
        <v>37736</v>
      </c>
      <c r="B18" s="7" t="s">
        <v>173</v>
      </c>
      <c r="C18" s="7" t="str">
        <f t="shared" si="0"/>
        <v>not found</v>
      </c>
      <c r="D18" s="7">
        <v>30</v>
      </c>
    </row>
    <row r="19" spans="1:4" ht="18.75">
      <c r="A19" s="6">
        <v>37743</v>
      </c>
      <c r="B19" s="7" t="s">
        <v>173</v>
      </c>
      <c r="C19" s="7" t="str">
        <f t="shared" si="0"/>
        <v>not found</v>
      </c>
      <c r="D19" s="7">
        <v>31</v>
      </c>
    </row>
    <row r="20" spans="1:4" ht="18.75">
      <c r="A20" s="6">
        <v>37750</v>
      </c>
      <c r="B20" s="7" t="s">
        <v>173</v>
      </c>
      <c r="C20" s="7" t="str">
        <f t="shared" si="0"/>
        <v>not found</v>
      </c>
      <c r="D20" s="7">
        <v>32</v>
      </c>
    </row>
    <row r="21" spans="1:4" ht="18.75">
      <c r="A21" s="6">
        <v>37757</v>
      </c>
      <c r="B21" s="7" t="s">
        <v>173</v>
      </c>
      <c r="C21" s="7" t="str">
        <f t="shared" si="0"/>
        <v>not found</v>
      </c>
      <c r="D21" s="7">
        <v>33</v>
      </c>
    </row>
    <row r="22" spans="1:4" ht="18.75">
      <c r="A22" s="6">
        <v>37764</v>
      </c>
      <c r="B22" s="7" t="s">
        <v>173</v>
      </c>
      <c r="C22" s="7" t="str">
        <f t="shared" si="0"/>
        <v>not found</v>
      </c>
      <c r="D22" s="7">
        <v>34</v>
      </c>
    </row>
    <row r="23" spans="1:4" ht="18.75">
      <c r="A23" s="6">
        <v>37771</v>
      </c>
      <c r="B23" s="7" t="s">
        <v>34</v>
      </c>
      <c r="C23" s="7" t="str">
        <f t="shared" si="0"/>
        <v>Bjorn Rasmussen</v>
      </c>
      <c r="D23" s="7">
        <v>35</v>
      </c>
    </row>
    <row r="24" spans="1:4" ht="18.75">
      <c r="A24" s="6">
        <v>37778</v>
      </c>
      <c r="B24" s="7" t="s">
        <v>10</v>
      </c>
      <c r="C24" s="7" t="str">
        <f t="shared" si="0"/>
        <v>Pablo Garcia</v>
      </c>
      <c r="D24" s="7">
        <v>36</v>
      </c>
    </row>
    <row r="25" spans="1:4" ht="18.75">
      <c r="A25" s="6">
        <v>37785</v>
      </c>
      <c r="B25" s="7" t="s">
        <v>24</v>
      </c>
      <c r="C25" s="7" t="str">
        <f t="shared" si="0"/>
        <v>James Miller</v>
      </c>
      <c r="D25" s="7">
        <v>37</v>
      </c>
    </row>
    <row r="26" spans="1:4" ht="18.75">
      <c r="A26" s="6">
        <v>37792</v>
      </c>
      <c r="B26" s="7" t="s">
        <v>16</v>
      </c>
      <c r="C26" s="7" t="str">
        <f t="shared" si="0"/>
        <v>Marie Jones</v>
      </c>
      <c r="D26" s="7">
        <v>38</v>
      </c>
    </row>
    <row r="27" spans="1:4" ht="18.75">
      <c r="A27" s="6">
        <v>37799</v>
      </c>
      <c r="B27" s="7" t="s">
        <v>34</v>
      </c>
      <c r="C27" s="7" t="str">
        <f t="shared" si="0"/>
        <v>Bjorn Rasmussen</v>
      </c>
      <c r="D27" s="7">
        <v>39</v>
      </c>
    </row>
    <row r="28" spans="1:4" ht="18.75">
      <c r="A28" s="6">
        <v>37806</v>
      </c>
      <c r="B28" s="7" t="s">
        <v>10</v>
      </c>
      <c r="C28" s="7" t="str">
        <f t="shared" si="0"/>
        <v>Pablo Garcia</v>
      </c>
      <c r="D28" s="7">
        <v>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12"/>
  <sheetViews>
    <sheetView workbookViewId="0"/>
  </sheetViews>
  <sheetFormatPr defaultColWidth="28.7109375" defaultRowHeight="18.75"/>
  <cols>
    <col min="1" max="16384" width="28.7109375" style="13"/>
  </cols>
  <sheetData>
    <row r="1" spans="1:4">
      <c r="A1" s="21" t="s">
        <v>259</v>
      </c>
      <c r="B1" s="21" t="s">
        <v>260</v>
      </c>
      <c r="C1" s="21" t="s">
        <v>272</v>
      </c>
    </row>
    <row r="2" spans="1:4">
      <c r="A2" s="47" t="s">
        <v>271</v>
      </c>
      <c r="B2" s="47" t="s">
        <v>264</v>
      </c>
      <c r="C2" s="58" t="str">
        <f>IFERROR(VLOOKUP(A2&amp;"|"&amp;B2,A5:D12,4,0),"Choose Again")</f>
        <v>SZ9891014</v>
      </c>
      <c r="D2" s="60" t="s">
        <v>249</v>
      </c>
    </row>
    <row r="4" spans="1:4">
      <c r="A4" s="21" t="s">
        <v>250</v>
      </c>
      <c r="B4" s="21" t="s">
        <v>246</v>
      </c>
      <c r="C4" s="21" t="s">
        <v>247</v>
      </c>
      <c r="D4" s="21" t="s">
        <v>272</v>
      </c>
    </row>
    <row r="5" spans="1:4">
      <c r="A5" s="58" t="str">
        <f>B5&amp;"|"&amp;C5</f>
        <v>Joe|Davidson</v>
      </c>
      <c r="B5" s="27" t="s">
        <v>248</v>
      </c>
      <c r="C5" s="27" t="s">
        <v>262</v>
      </c>
      <c r="D5" s="27" t="s">
        <v>251</v>
      </c>
    </row>
    <row r="6" spans="1:4">
      <c r="A6" s="58" t="str">
        <f t="shared" ref="A6:A12" si="0">B6&amp;"|"&amp;C6</f>
        <v>Joe|Smith</v>
      </c>
      <c r="B6" s="27" t="s">
        <v>248</v>
      </c>
      <c r="C6" s="27" t="s">
        <v>261</v>
      </c>
      <c r="D6" s="27" t="s">
        <v>252</v>
      </c>
    </row>
    <row r="7" spans="1:4">
      <c r="A7" s="58" t="str">
        <f t="shared" si="0"/>
        <v>Joe|Anderson</v>
      </c>
      <c r="B7" s="27" t="s">
        <v>248</v>
      </c>
      <c r="C7" s="27" t="s">
        <v>263</v>
      </c>
      <c r="D7" s="27" t="s">
        <v>253</v>
      </c>
    </row>
    <row r="8" spans="1:4">
      <c r="A8" s="58" t="str">
        <f t="shared" si="0"/>
        <v>Matthew|Phelps</v>
      </c>
      <c r="B8" s="27" t="s">
        <v>271</v>
      </c>
      <c r="C8" s="27" t="s">
        <v>264</v>
      </c>
      <c r="D8" s="27" t="s">
        <v>254</v>
      </c>
    </row>
    <row r="9" spans="1:4">
      <c r="A9" s="58" t="str">
        <f t="shared" si="0"/>
        <v>Matthew|Hickins</v>
      </c>
      <c r="B9" s="27" t="s">
        <v>271</v>
      </c>
      <c r="C9" s="27" t="s">
        <v>265</v>
      </c>
      <c r="D9" s="27" t="s">
        <v>255</v>
      </c>
    </row>
    <row r="10" spans="1:4">
      <c r="A10" s="58" t="str">
        <f t="shared" si="0"/>
        <v>Richard|Squires</v>
      </c>
      <c r="B10" s="27" t="s">
        <v>270</v>
      </c>
      <c r="C10" s="27" t="s">
        <v>266</v>
      </c>
      <c r="D10" s="27" t="s">
        <v>256</v>
      </c>
    </row>
    <row r="11" spans="1:4">
      <c r="A11" s="58" t="str">
        <f t="shared" si="0"/>
        <v>David|Low</v>
      </c>
      <c r="B11" s="27" t="s">
        <v>269</v>
      </c>
      <c r="C11" s="27" t="s">
        <v>267</v>
      </c>
      <c r="D11" s="27" t="s">
        <v>257</v>
      </c>
    </row>
    <row r="12" spans="1:4">
      <c r="A12" s="58" t="str">
        <f t="shared" si="0"/>
        <v>David|Arnold</v>
      </c>
      <c r="B12" s="27" t="s">
        <v>269</v>
      </c>
      <c r="C12" s="27" t="s">
        <v>268</v>
      </c>
      <c r="D12" s="27" t="s">
        <v>258</v>
      </c>
    </row>
  </sheetData>
  <dataValidations count="1">
    <dataValidation type="list" allowBlank="1" showInputMessage="1" showErrorMessage="1" sqref="A2:B2">
      <formula1>B$5:B$12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92D050"/>
  </sheetPr>
  <dimension ref="A1:F17"/>
  <sheetViews>
    <sheetView zoomScaleNormal="100" workbookViewId="0"/>
  </sheetViews>
  <sheetFormatPr defaultRowHeight="18.75"/>
  <cols>
    <col min="1" max="1" width="38.7109375" style="13" bestFit="1" customWidth="1"/>
    <col min="2" max="2" width="19.85546875" style="13" bestFit="1" customWidth="1"/>
    <col min="3" max="3" width="10" style="13" bestFit="1" customWidth="1"/>
    <col min="4" max="5" width="9.140625" style="13"/>
    <col min="6" max="6" width="4.140625" style="13" bestFit="1" customWidth="1"/>
    <col min="7" max="16384" width="9.140625" style="13"/>
  </cols>
  <sheetData>
    <row r="1" spans="1:6">
      <c r="A1" s="21" t="s">
        <v>309</v>
      </c>
      <c r="B1" s="21" t="s">
        <v>310</v>
      </c>
      <c r="C1" s="21" t="s">
        <v>311</v>
      </c>
    </row>
    <row r="2" spans="1:6">
      <c r="A2" s="27" t="s">
        <v>312</v>
      </c>
      <c r="B2" s="27" t="s">
        <v>313</v>
      </c>
      <c r="C2" s="89">
        <v>26.95</v>
      </c>
    </row>
    <row r="3" spans="1:6">
      <c r="A3" s="27" t="s">
        <v>314</v>
      </c>
      <c r="B3" s="27" t="s">
        <v>315</v>
      </c>
      <c r="C3" s="89">
        <v>28.95</v>
      </c>
    </row>
    <row r="4" spans="1:6">
      <c r="A4" s="27" t="s">
        <v>316</v>
      </c>
      <c r="B4" s="27" t="s">
        <v>317</v>
      </c>
      <c r="C4" s="89">
        <v>31.95</v>
      </c>
    </row>
    <row r="5" spans="1:6">
      <c r="A5" s="27" t="s">
        <v>318</v>
      </c>
      <c r="B5" s="27" t="s">
        <v>319</v>
      </c>
      <c r="C5" s="89">
        <v>35.950000000000003</v>
      </c>
    </row>
    <row r="6" spans="1:6">
      <c r="A6" s="27" t="s">
        <v>320</v>
      </c>
      <c r="B6" s="27" t="s">
        <v>321</v>
      </c>
      <c r="C6" s="89">
        <v>18.95</v>
      </c>
    </row>
    <row r="7" spans="1:6">
      <c r="A7" s="27" t="s">
        <v>322</v>
      </c>
      <c r="B7" s="27" t="s">
        <v>323</v>
      </c>
      <c r="C7" s="89">
        <v>20.95</v>
      </c>
    </row>
    <row r="8" spans="1:6">
      <c r="A8" s="27" t="s">
        <v>324</v>
      </c>
      <c r="B8" s="27" t="s">
        <v>325</v>
      </c>
      <c r="C8" s="89">
        <v>4.95</v>
      </c>
    </row>
    <row r="9" spans="1:6">
      <c r="A9" s="27" t="s">
        <v>326</v>
      </c>
      <c r="B9" s="27" t="s">
        <v>327</v>
      </c>
      <c r="C9" s="89">
        <v>8.9499999999999993</v>
      </c>
    </row>
    <row r="11" spans="1:6">
      <c r="A11" s="60" t="s">
        <v>328</v>
      </c>
    </row>
    <row r="12" spans="1:6">
      <c r="A12" s="21" t="s">
        <v>309</v>
      </c>
      <c r="B12" s="21" t="s">
        <v>311</v>
      </c>
    </row>
    <row r="13" spans="1:6">
      <c r="A13" s="27" t="s">
        <v>329</v>
      </c>
      <c r="B13" s="90">
        <f>VLOOKUP(TRIM(A13),$A$1:$C$9,3,0)</f>
        <v>31.95</v>
      </c>
    </row>
    <row r="14" spans="1:6">
      <c r="A14" s="27" t="s">
        <v>330</v>
      </c>
      <c r="B14" s="90">
        <f t="shared" ref="B14:B17" si="0">VLOOKUP(TRIM(A14),$A$1:$C$9,3,0)</f>
        <v>35.950000000000003</v>
      </c>
      <c r="F14" s="13">
        <f>LEN(A14)</f>
        <v>30</v>
      </c>
    </row>
    <row r="15" spans="1:6">
      <c r="A15" s="27" t="s">
        <v>331</v>
      </c>
      <c r="B15" s="90">
        <f t="shared" si="0"/>
        <v>18.95</v>
      </c>
    </row>
    <row r="16" spans="1:6">
      <c r="A16" s="27" t="s">
        <v>332</v>
      </c>
      <c r="B16" s="90">
        <f t="shared" si="0"/>
        <v>20.95</v>
      </c>
    </row>
    <row r="17" spans="1:2">
      <c r="A17" s="27" t="s">
        <v>333</v>
      </c>
      <c r="B17" s="90">
        <f t="shared" si="0"/>
        <v>4.95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0"/>
  <sheetViews>
    <sheetView tabSelected="1" zoomScaleNormal="100" workbookViewId="0"/>
  </sheetViews>
  <sheetFormatPr defaultRowHeight="18.75"/>
  <cols>
    <col min="1" max="1" width="25.5703125" style="13" customWidth="1"/>
    <col min="2" max="2" width="12.28515625" style="13" bestFit="1" customWidth="1"/>
    <col min="3" max="3" width="20.42578125" style="13" bestFit="1" customWidth="1"/>
    <col min="4" max="4" width="9.140625" style="13"/>
    <col min="5" max="5" width="24.42578125" style="13" bestFit="1" customWidth="1"/>
    <col min="6" max="6" width="20.42578125" style="13" bestFit="1" customWidth="1"/>
    <col min="7" max="16384" width="9.140625" style="13"/>
  </cols>
  <sheetData>
    <row r="1" spans="1:6">
      <c r="E1" s="13" t="s">
        <v>334</v>
      </c>
    </row>
    <row r="2" spans="1:6">
      <c r="A2" s="13" t="s">
        <v>335</v>
      </c>
      <c r="B2" s="13" t="s">
        <v>336</v>
      </c>
      <c r="C2" s="13" t="s">
        <v>337</v>
      </c>
      <c r="E2" s="21" t="s">
        <v>336</v>
      </c>
      <c r="F2" s="21" t="s">
        <v>337</v>
      </c>
    </row>
    <row r="3" spans="1:6">
      <c r="A3" s="13" t="s">
        <v>334</v>
      </c>
      <c r="B3" s="13">
        <v>4310</v>
      </c>
      <c r="C3" s="91">
        <f>IFERROR(VLOOKUP(B3,CHOOSE(VLOOKUP(TRIM(A3),$A$10:$B$12,2,0),$E$2:$F$6,$E$9:$F$13,$E$16:$F$20),2),"no info")</f>
        <v>4.4999999999999998E-2</v>
      </c>
      <c r="E3" s="27">
        <v>0</v>
      </c>
      <c r="F3" s="92">
        <v>0.01</v>
      </c>
    </row>
    <row r="4" spans="1:6">
      <c r="A4" s="13" t="s">
        <v>338</v>
      </c>
      <c r="B4" s="13">
        <v>650</v>
      </c>
      <c r="C4" s="91">
        <f t="shared" ref="C4:C7" si="0">IFERROR(VLOOKUP(B4,CHOOSE(VLOOKUP(TRIM(A4),$A$10:$B$12,2,0),$E$2:$F$6,$E$9:$F$13,$E$16:$F$20),2),"no info")</f>
        <v>0.01</v>
      </c>
      <c r="E4" s="27">
        <v>1000</v>
      </c>
      <c r="F4" s="92">
        <v>0.02</v>
      </c>
    </row>
    <row r="5" spans="1:6">
      <c r="A5" s="13" t="s">
        <v>339</v>
      </c>
      <c r="B5" s="13">
        <v>5630</v>
      </c>
      <c r="C5" s="91">
        <f t="shared" si="0"/>
        <v>0.04</v>
      </c>
      <c r="E5" s="27">
        <v>2000</v>
      </c>
      <c r="F5" s="92">
        <v>4.4999999999999998E-2</v>
      </c>
    </row>
    <row r="6" spans="1:6">
      <c r="A6" s="13" t="s">
        <v>334</v>
      </c>
      <c r="B6" s="13">
        <v>5010</v>
      </c>
      <c r="C6" s="91">
        <f t="shared" si="0"/>
        <v>0.06</v>
      </c>
      <c r="E6" s="27">
        <v>5000</v>
      </c>
      <c r="F6" s="92">
        <v>0.06</v>
      </c>
    </row>
    <row r="7" spans="1:6">
      <c r="A7" s="13" t="s">
        <v>340</v>
      </c>
      <c r="B7" s="13">
        <v>1880</v>
      </c>
      <c r="C7" s="91">
        <f t="shared" si="0"/>
        <v>1.4999999999999999E-2</v>
      </c>
    </row>
    <row r="8" spans="1:6">
      <c r="E8" s="13" t="s">
        <v>341</v>
      </c>
    </row>
    <row r="9" spans="1:6">
      <c r="E9" s="21" t="s">
        <v>336</v>
      </c>
      <c r="F9" s="21" t="s">
        <v>337</v>
      </c>
    </row>
    <row r="10" spans="1:6">
      <c r="A10" s="13" t="s">
        <v>334</v>
      </c>
      <c r="B10" s="27">
        <v>1</v>
      </c>
      <c r="E10" s="27">
        <v>0</v>
      </c>
      <c r="F10" s="92">
        <v>0.01</v>
      </c>
    </row>
    <row r="11" spans="1:6">
      <c r="A11" s="13" t="s">
        <v>341</v>
      </c>
      <c r="B11" s="27">
        <v>2</v>
      </c>
      <c r="E11" s="27">
        <v>2000</v>
      </c>
      <c r="F11" s="92">
        <v>0.02</v>
      </c>
    </row>
    <row r="12" spans="1:6">
      <c r="A12" s="13" t="s">
        <v>339</v>
      </c>
      <c r="B12" s="27">
        <v>3</v>
      </c>
      <c r="E12" s="27">
        <v>3000</v>
      </c>
      <c r="F12" s="92">
        <v>0.04</v>
      </c>
    </row>
    <row r="13" spans="1:6">
      <c r="E13" s="27">
        <v>4000</v>
      </c>
      <c r="F13" s="92">
        <v>0.06</v>
      </c>
    </row>
    <row r="15" spans="1:6">
      <c r="E15" s="13" t="s">
        <v>339</v>
      </c>
    </row>
    <row r="16" spans="1:6">
      <c r="E16" s="21" t="s">
        <v>336</v>
      </c>
      <c r="F16" s="21" t="s">
        <v>337</v>
      </c>
    </row>
    <row r="17" spans="5:6">
      <c r="E17" s="27">
        <v>0</v>
      </c>
      <c r="F17" s="92">
        <v>1.4999999999999999E-2</v>
      </c>
    </row>
    <row r="18" spans="5:6">
      <c r="E18" s="27">
        <v>3000</v>
      </c>
      <c r="F18" s="92">
        <v>0.03</v>
      </c>
    </row>
    <row r="19" spans="5:6">
      <c r="E19" s="27">
        <v>5000</v>
      </c>
      <c r="F19" s="92">
        <v>0.04</v>
      </c>
    </row>
    <row r="20" spans="5:6">
      <c r="E20" s="27">
        <v>7500</v>
      </c>
      <c r="F20" s="92">
        <v>0.05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4</vt:i4>
      </vt:variant>
    </vt:vector>
  </HeadingPairs>
  <TitlesOfParts>
    <vt:vector size="36" baseType="lpstr">
      <vt:lpstr>delete rows</vt:lpstr>
      <vt:lpstr>conditional formatting</vt:lpstr>
      <vt:lpstr>vlookup</vt:lpstr>
      <vt:lpstr>vlookup2</vt:lpstr>
      <vt:lpstr>vlookup3</vt:lpstr>
      <vt:lpstr>vlookup4</vt:lpstr>
      <vt:lpstr>vlookup5</vt:lpstr>
      <vt:lpstr>vlookup-trim</vt:lpstr>
      <vt:lpstr>vlookup-3 tables</vt:lpstr>
      <vt:lpstr>match-index</vt:lpstr>
      <vt:lpstr>dmax</vt:lpstr>
      <vt:lpstr>count like</vt:lpstr>
      <vt:lpstr>counta</vt:lpstr>
      <vt:lpstr>if</vt:lpstr>
      <vt:lpstr>if-and</vt:lpstr>
      <vt:lpstr>if if</vt:lpstr>
      <vt:lpstr>sumif</vt:lpstr>
      <vt:lpstr>rank</vt:lpstr>
      <vt:lpstr>round</vt:lpstr>
      <vt:lpstr>today</vt:lpstr>
      <vt:lpstr>networkdays</vt:lpstr>
      <vt:lpstr>upper lower</vt:lpstr>
      <vt:lpstr>concatenate</vt:lpstr>
      <vt:lpstr>left mid right</vt:lpstr>
      <vt:lpstr>iferror</vt:lpstr>
      <vt:lpstr>iferror-average</vt:lpstr>
      <vt:lpstr>data table</vt:lpstr>
      <vt:lpstr>advanced filter</vt:lpstr>
      <vt:lpstr>subtotals</vt:lpstr>
      <vt:lpstr>pivot</vt:lpstr>
      <vt:lpstr>charting</vt:lpstr>
      <vt:lpstr>vlooup-text</vt:lpstr>
      <vt:lpstr>'advanced filter'!Criteria</vt:lpstr>
      <vt:lpstr>id</vt:lpstr>
      <vt:lpstr>Salesperson</vt:lpstr>
      <vt:lpstr>vtable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</dc:creator>
  <cp:lastModifiedBy>James</cp:lastModifiedBy>
  <dcterms:created xsi:type="dcterms:W3CDTF">2012-10-02T17:36:02Z</dcterms:created>
  <dcterms:modified xsi:type="dcterms:W3CDTF">2013-10-21T18:55:02Z</dcterms:modified>
</cp:coreProperties>
</file>